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5" yWindow="-15" windowWidth="15330" windowHeight="4050" activeTab="1"/>
  </bookViews>
  <sheets>
    <sheet name="市長・市議会・都知事・都議会" sheetId="20" r:id="rId1"/>
    <sheet name="衆議院・参議院" sheetId="21" r:id="rId2"/>
  </sheets>
  <definedNames>
    <definedName name="_xlnm.Print_Area" localSheetId="0">市長・市議会・都知事・都議会!$A$1:$Y$46</definedName>
  </definedNames>
  <calcPr calcId="162913"/>
</workbook>
</file>

<file path=xl/calcChain.xml><?xml version="1.0" encoding="utf-8"?>
<calcChain xmlns="http://schemas.openxmlformats.org/spreadsheetml/2006/main">
  <c r="S54" i="21" l="1"/>
  <c r="R54" i="21"/>
  <c r="L54" i="21"/>
  <c r="I54" i="21"/>
  <c r="S53" i="21"/>
  <c r="R53" i="21"/>
  <c r="L53" i="21"/>
  <c r="I53" i="21"/>
  <c r="Q53" i="21" s="1"/>
  <c r="S51" i="21"/>
  <c r="R51" i="21"/>
  <c r="L51" i="21"/>
  <c r="I51" i="21"/>
  <c r="Q51" i="21" s="1"/>
  <c r="S50" i="21"/>
  <c r="R50" i="21"/>
  <c r="L50" i="21"/>
  <c r="Q50" i="21" s="1"/>
  <c r="I50" i="21"/>
  <c r="F50" i="21"/>
  <c r="S48" i="21"/>
  <c r="R48" i="21"/>
  <c r="Q48" i="21"/>
  <c r="L48" i="21"/>
  <c r="I48" i="21"/>
  <c r="S47" i="21"/>
  <c r="R47" i="21"/>
  <c r="L47" i="21"/>
  <c r="I47" i="21"/>
  <c r="F47" i="21"/>
  <c r="S45" i="21"/>
  <c r="R45" i="21"/>
  <c r="L45" i="21"/>
  <c r="I45" i="21"/>
  <c r="S44" i="21"/>
  <c r="R44" i="21"/>
  <c r="L44" i="21"/>
  <c r="Q44" i="21" s="1"/>
  <c r="I44" i="21"/>
  <c r="F44" i="21"/>
  <c r="S42" i="21"/>
  <c r="R42" i="21"/>
  <c r="L42" i="21"/>
  <c r="I42" i="21"/>
  <c r="S41" i="21"/>
  <c r="R41" i="21"/>
  <c r="L41" i="21"/>
  <c r="I41" i="21"/>
  <c r="Q41" i="21" s="1"/>
  <c r="F41" i="21"/>
  <c r="S39" i="21"/>
  <c r="R39" i="21"/>
  <c r="L39" i="21"/>
  <c r="Q39" i="21" s="1"/>
  <c r="I39" i="21"/>
  <c r="S38" i="21"/>
  <c r="R38" i="21"/>
  <c r="L38" i="21"/>
  <c r="I38" i="21"/>
  <c r="F38" i="21"/>
  <c r="S36" i="21"/>
  <c r="R36" i="21"/>
  <c r="L36" i="21"/>
  <c r="I36" i="21"/>
  <c r="Q36" i="21" s="1"/>
  <c r="S35" i="21"/>
  <c r="R35" i="21"/>
  <c r="L35" i="21"/>
  <c r="I35" i="21"/>
  <c r="Q45" i="21" l="1"/>
  <c r="Q35" i="21"/>
  <c r="Q38" i="21"/>
  <c r="Q47" i="21"/>
  <c r="Q54" i="21"/>
  <c r="Q42" i="21"/>
  <c r="F31" i="21"/>
  <c r="S32" i="21"/>
  <c r="R32" i="21"/>
  <c r="L32" i="21"/>
  <c r="I32" i="21"/>
  <c r="S31" i="21"/>
  <c r="R31" i="21"/>
  <c r="L31" i="21"/>
  <c r="I31" i="21"/>
  <c r="S29" i="21"/>
  <c r="R29" i="21"/>
  <c r="L29" i="21"/>
  <c r="I29" i="21"/>
  <c r="S28" i="21"/>
  <c r="R28" i="21"/>
  <c r="L28" i="21"/>
  <c r="I28" i="21"/>
  <c r="F24" i="21"/>
  <c r="F21" i="21"/>
  <c r="S18" i="21"/>
  <c r="R18" i="21"/>
  <c r="L18" i="21"/>
  <c r="I18" i="21"/>
  <c r="S17" i="21"/>
  <c r="R17" i="21"/>
  <c r="L17" i="21"/>
  <c r="I17" i="21"/>
  <c r="F17" i="21"/>
  <c r="S15" i="21"/>
  <c r="R15" i="21"/>
  <c r="L15" i="21"/>
  <c r="I15" i="21"/>
  <c r="Q15" i="21" s="1"/>
  <c r="S14" i="21"/>
  <c r="R14" i="21"/>
  <c r="L14" i="21"/>
  <c r="I14" i="21"/>
  <c r="F14" i="21"/>
  <c r="S12" i="21"/>
  <c r="R12" i="21"/>
  <c r="L12" i="21"/>
  <c r="I12" i="21"/>
  <c r="S11" i="21"/>
  <c r="R11" i="21"/>
  <c r="L11" i="21"/>
  <c r="I11" i="21"/>
  <c r="X40" i="20"/>
  <c r="V40" i="20"/>
  <c r="N40" i="20"/>
  <c r="T40" i="20" s="1"/>
  <c r="H40" i="20"/>
  <c r="Q17" i="21" l="1"/>
  <c r="Q12" i="21"/>
  <c r="Q18" i="21"/>
  <c r="Q11" i="21"/>
  <c r="Q14" i="21"/>
  <c r="Q32" i="21"/>
  <c r="Q31" i="21"/>
  <c r="Q28" i="21"/>
  <c r="Q29" i="21"/>
  <c r="X31" i="20"/>
  <c r="V31" i="20"/>
  <c r="N31" i="20"/>
  <c r="T31" i="20" s="1"/>
  <c r="H31" i="20"/>
  <c r="D31" i="20"/>
  <c r="S57" i="21" l="1"/>
  <c r="R57" i="21"/>
  <c r="L57" i="21"/>
  <c r="I57" i="21"/>
  <c r="S56" i="21"/>
  <c r="R56" i="21"/>
  <c r="L56" i="21"/>
  <c r="I56" i="21"/>
  <c r="D24" i="20"/>
  <c r="H24" i="20"/>
  <c r="N24" i="20"/>
  <c r="V24" i="20"/>
  <c r="X24" i="20"/>
  <c r="D16" i="20"/>
  <c r="H16" i="20"/>
  <c r="N16" i="20"/>
  <c r="V16" i="20"/>
  <c r="X16" i="20"/>
  <c r="X41" i="20"/>
  <c r="V41" i="20"/>
  <c r="N41" i="20"/>
  <c r="T41" i="20" s="1"/>
  <c r="H41" i="20"/>
  <c r="D30" i="20"/>
  <c r="D29" i="20"/>
  <c r="X30" i="20"/>
  <c r="V30" i="20"/>
  <c r="N30" i="20"/>
  <c r="T30" i="20"/>
  <c r="H30" i="20"/>
  <c r="X29" i="20"/>
  <c r="V29" i="20"/>
  <c r="N29" i="20"/>
  <c r="H29" i="20"/>
  <c r="X28" i="20"/>
  <c r="V28" i="20"/>
  <c r="N28" i="20"/>
  <c r="H28" i="20"/>
  <c r="T28" i="20"/>
  <c r="D28" i="20"/>
  <c r="X27" i="20"/>
  <c r="V27" i="20"/>
  <c r="N27" i="20"/>
  <c r="T27" i="20"/>
  <c r="H27" i="20"/>
  <c r="D27" i="20"/>
  <c r="X26" i="20"/>
  <c r="V26" i="20"/>
  <c r="N26" i="20"/>
  <c r="H26" i="20"/>
  <c r="D26" i="20"/>
  <c r="X25" i="20"/>
  <c r="V25" i="20"/>
  <c r="N25" i="20"/>
  <c r="H25" i="20"/>
  <c r="X22" i="20"/>
  <c r="V22" i="20"/>
  <c r="N22" i="20"/>
  <c r="H22" i="20"/>
  <c r="X21" i="20"/>
  <c r="V21" i="20"/>
  <c r="N21" i="20"/>
  <c r="H21" i="20"/>
  <c r="X20" i="20"/>
  <c r="V20" i="20"/>
  <c r="N20" i="20"/>
  <c r="H20" i="20"/>
  <c r="X19" i="20"/>
  <c r="V19" i="20"/>
  <c r="N19" i="20"/>
  <c r="H19" i="20"/>
  <c r="X18" i="20"/>
  <c r="V18" i="20"/>
  <c r="N18" i="20"/>
  <c r="H18" i="20"/>
  <c r="X17" i="20"/>
  <c r="V17" i="20"/>
  <c r="N17" i="20"/>
  <c r="H17" i="20"/>
  <c r="D23" i="20"/>
  <c r="D22" i="20"/>
  <c r="D18" i="20"/>
  <c r="D19" i="20"/>
  <c r="D20" i="20"/>
  <c r="D21" i="20"/>
  <c r="H15" i="20"/>
  <c r="N15" i="20"/>
  <c r="V15" i="20"/>
  <c r="X15" i="20"/>
  <c r="D15" i="20"/>
  <c r="D14" i="20"/>
  <c r="H39" i="20"/>
  <c r="X38" i="20"/>
  <c r="V38" i="20"/>
  <c r="N38" i="20"/>
  <c r="T38" i="20"/>
  <c r="H38" i="20"/>
  <c r="N32" i="20"/>
  <c r="H32" i="20"/>
  <c r="V32" i="20"/>
  <c r="X32" i="20"/>
  <c r="X14" i="20"/>
  <c r="V14" i="20"/>
  <c r="D13" i="20"/>
  <c r="D12" i="20"/>
  <c r="D11" i="20"/>
  <c r="D10" i="20"/>
  <c r="X13" i="20"/>
  <c r="V13" i="20"/>
  <c r="X12" i="20"/>
  <c r="V12" i="20"/>
  <c r="X11" i="20"/>
  <c r="V11" i="20"/>
  <c r="X10" i="20"/>
  <c r="V10" i="20"/>
  <c r="X9" i="20"/>
  <c r="V9" i="20"/>
  <c r="D36" i="20"/>
  <c r="D35" i="20"/>
  <c r="D34" i="20"/>
  <c r="H23" i="20"/>
  <c r="N23" i="20"/>
  <c r="T23" i="20"/>
  <c r="V23" i="20"/>
  <c r="X23" i="20"/>
  <c r="H14" i="20"/>
  <c r="N14" i="20"/>
  <c r="H9" i="20"/>
  <c r="N9" i="20"/>
  <c r="T9" i="20"/>
  <c r="N39" i="20"/>
  <c r="T39" i="20"/>
  <c r="N37" i="20"/>
  <c r="T37" i="20"/>
  <c r="N36" i="20"/>
  <c r="H36" i="20"/>
  <c r="N35" i="20"/>
  <c r="N34" i="20"/>
  <c r="T34" i="20"/>
  <c r="N33" i="20"/>
  <c r="H37" i="20"/>
  <c r="H35" i="20"/>
  <c r="T35" i="20"/>
  <c r="H34" i="20"/>
  <c r="H33" i="20"/>
  <c r="V33" i="20"/>
  <c r="X33" i="20"/>
  <c r="V34" i="20"/>
  <c r="X34" i="20"/>
  <c r="V35" i="20"/>
  <c r="X35" i="20"/>
  <c r="V36" i="20"/>
  <c r="X36" i="20"/>
  <c r="V37" i="20"/>
  <c r="X37" i="20"/>
  <c r="V39" i="20"/>
  <c r="X39" i="20"/>
  <c r="N13" i="20"/>
  <c r="H13" i="20"/>
  <c r="T13" i="20"/>
  <c r="N12" i="20"/>
  <c r="T12" i="20"/>
  <c r="H12" i="20"/>
  <c r="N11" i="20"/>
  <c r="H11" i="20"/>
  <c r="N10" i="20"/>
  <c r="T10" i="20"/>
  <c r="H10" i="20"/>
  <c r="T29" i="20"/>
  <c r="T18" i="20"/>
  <c r="T22" i="20"/>
  <c r="T11" i="20"/>
  <c r="T33" i="20"/>
  <c r="T36" i="20"/>
  <c r="T14" i="20"/>
  <c r="T19" i="20"/>
  <c r="T21" i="20"/>
  <c r="T15" i="20"/>
  <c r="T17" i="20"/>
  <c r="T26" i="20"/>
  <c r="T20" i="20"/>
  <c r="T25" i="20"/>
  <c r="Q57" i="21"/>
  <c r="T24" i="20"/>
  <c r="T16" i="20"/>
  <c r="Q56" i="21" l="1"/>
  <c r="T32" i="20"/>
</calcChain>
</file>

<file path=xl/sharedStrings.xml><?xml version="1.0" encoding="utf-8"?>
<sst xmlns="http://schemas.openxmlformats.org/spreadsheetml/2006/main" count="94" uniqueCount="45">
  <si>
    <t>区分</t>
    <rPh sb="0" eb="2">
      <t>クブン</t>
    </rPh>
    <phoneticPr fontId="2"/>
  </si>
  <si>
    <t>総数</t>
    <rPh sb="0" eb="2">
      <t>ソウスウ</t>
    </rPh>
    <phoneticPr fontId="2"/>
  </si>
  <si>
    <t xml:space="preserve"> </t>
    <phoneticPr fontId="2"/>
  </si>
  <si>
    <t>①  地  方  の  選  挙</t>
    <rPh sb="3" eb="4">
      <t>チ</t>
    </rPh>
    <rPh sb="6" eb="7">
      <t>カタ</t>
    </rPh>
    <rPh sb="12" eb="13">
      <t>セン</t>
    </rPh>
    <rPh sb="15" eb="16">
      <t>キョ</t>
    </rPh>
    <phoneticPr fontId="2"/>
  </si>
  <si>
    <t>執行年月日</t>
    <rPh sb="0" eb="2">
      <t>シッコウ</t>
    </rPh>
    <rPh sb="2" eb="5">
      <t>ネンガッピ</t>
    </rPh>
    <phoneticPr fontId="2"/>
  </si>
  <si>
    <t>当日有権者数</t>
    <rPh sb="0" eb="2">
      <t>トウジツ</t>
    </rPh>
    <rPh sb="2" eb="4">
      <t>ユウケン</t>
    </rPh>
    <rPh sb="4" eb="5">
      <t>シャ</t>
    </rPh>
    <rPh sb="5" eb="6">
      <t>スウ</t>
    </rPh>
    <phoneticPr fontId="2"/>
  </si>
  <si>
    <t>投票者数</t>
    <rPh sb="0" eb="3">
      <t>トウヒョウシャ</t>
    </rPh>
    <rPh sb="3" eb="4">
      <t>スウ</t>
    </rPh>
    <phoneticPr fontId="2"/>
  </si>
  <si>
    <t>投票率</t>
    <rPh sb="0" eb="2">
      <t>トウヒョウ</t>
    </rPh>
    <rPh sb="2" eb="3">
      <t>リツ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</si>
  <si>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</si>
  <si>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</si>
  <si>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平均</t>
    <rPh sb="0" eb="2">
      <t>ヘイキン</t>
    </rPh>
    <phoneticPr fontId="2"/>
  </si>
  <si>
    <t>東京都知事</t>
    <rPh sb="0" eb="2">
      <t>トウキョウ</t>
    </rPh>
    <rPh sb="2" eb="3">
      <t>ト</t>
    </rPh>
    <rPh sb="3" eb="5">
      <t>チジ</t>
    </rPh>
    <phoneticPr fontId="2"/>
  </si>
  <si>
    <t>東京都議会議員</t>
    <rPh sb="0" eb="2">
      <t>トウキョウ</t>
    </rPh>
    <rPh sb="2" eb="5">
      <t>トギカイ</t>
    </rPh>
    <rPh sb="5" eb="7">
      <t>ギイン</t>
    </rPh>
    <phoneticPr fontId="2"/>
  </si>
  <si>
    <t>資料　：　選挙管理委員会</t>
    <rPh sb="0" eb="2">
      <t>シリョウ</t>
    </rPh>
    <rPh sb="5" eb="7">
      <t>センキョ</t>
    </rPh>
    <rPh sb="7" eb="9">
      <t>カンリ</t>
    </rPh>
    <rPh sb="9" eb="12">
      <t>イインカイ</t>
    </rPh>
    <phoneticPr fontId="2"/>
  </si>
  <si>
    <t>の投票状況　　（つづき）</t>
    <rPh sb="1" eb="3">
      <t>トウヒョウ</t>
    </rPh>
    <rPh sb="3" eb="5">
      <t>ジョウキョウ</t>
    </rPh>
    <phoneticPr fontId="2"/>
  </si>
  <si>
    <t>②　国の選挙</t>
    <rPh sb="2" eb="3">
      <t>クニ</t>
    </rPh>
    <rPh sb="4" eb="6">
      <t>センキョ</t>
    </rPh>
    <phoneticPr fontId="2"/>
  </si>
  <si>
    <t>当日有権者</t>
    <rPh sb="0" eb="2">
      <t>トウジツ</t>
    </rPh>
    <rPh sb="2" eb="5">
      <t>ユウケンシャ</t>
    </rPh>
    <phoneticPr fontId="2"/>
  </si>
  <si>
    <t>投票者数</t>
    <rPh sb="0" eb="2">
      <t>トウヒョウ</t>
    </rPh>
    <rPh sb="2" eb="3">
      <t>シャ</t>
    </rPh>
    <rPh sb="3" eb="4">
      <t>スウ</t>
    </rPh>
    <phoneticPr fontId="2"/>
  </si>
  <si>
    <t>（比例代表選出）</t>
    <rPh sb="1" eb="3">
      <t>ヒレイ</t>
    </rPh>
    <rPh sb="3" eb="5">
      <t>ダイヒョウ</t>
    </rPh>
    <rPh sb="5" eb="7">
      <t>センシュツ</t>
    </rPh>
    <phoneticPr fontId="2"/>
  </si>
  <si>
    <t>（小選挙区選出）</t>
    <rPh sb="1" eb="2">
      <t>ショウ</t>
    </rPh>
    <rPh sb="2" eb="5">
      <t>センキョク</t>
    </rPh>
    <rPh sb="5" eb="7">
      <t>センシュツ</t>
    </rPh>
    <phoneticPr fontId="2"/>
  </si>
  <si>
    <t>市長</t>
    <rPh sb="0" eb="2">
      <t>シチョウ</t>
    </rPh>
    <phoneticPr fontId="2"/>
  </si>
  <si>
    <t>市議会議員</t>
    <rPh sb="0" eb="1">
      <t>シ</t>
    </rPh>
    <rPh sb="1" eb="3">
      <t>ギカイ</t>
    </rPh>
    <rPh sb="3" eb="5">
      <t>ギイン</t>
    </rPh>
    <phoneticPr fontId="2"/>
  </si>
  <si>
    <t>(東京都選出）</t>
    <rPh sb="1" eb="3">
      <t>トウキョウ</t>
    </rPh>
    <rPh sb="3" eb="4">
      <t>ト</t>
    </rPh>
    <rPh sb="4" eb="6">
      <t>センシュツ</t>
    </rPh>
    <phoneticPr fontId="2"/>
  </si>
  <si>
    <t xml:space="preserve">参 議 院 議 員 </t>
    <rPh sb="0" eb="1">
      <t>サン</t>
    </rPh>
    <rPh sb="2" eb="3">
      <t>ギ</t>
    </rPh>
    <rPh sb="4" eb="5">
      <t>イン</t>
    </rPh>
    <rPh sb="6" eb="7">
      <t>ギ</t>
    </rPh>
    <rPh sb="8" eb="9">
      <t>イン</t>
    </rPh>
    <phoneticPr fontId="2"/>
  </si>
  <si>
    <t>平成　3年 4月21日</t>
    <phoneticPr fontId="2"/>
  </si>
  <si>
    <t>平成 元年 7月 2日</t>
    <rPh sb="3" eb="4">
      <t>ガン</t>
    </rPh>
    <phoneticPr fontId="2"/>
  </si>
  <si>
    <t xml:space="preserve"> 　  21　   7    12</t>
    <phoneticPr fontId="2"/>
  </si>
  <si>
    <t xml:space="preserve"> 　 17　   7     3</t>
    <phoneticPr fontId="2"/>
  </si>
  <si>
    <t xml:space="preserve">衆 議 院 議 員 </t>
    <rPh sb="0" eb="1">
      <t>シュウ</t>
    </rPh>
    <rPh sb="2" eb="3">
      <t>ギ</t>
    </rPh>
    <rPh sb="4" eb="5">
      <t>イン</t>
    </rPh>
    <rPh sb="6" eb="7">
      <t>ギ</t>
    </rPh>
    <rPh sb="8" eb="9">
      <t>イン</t>
    </rPh>
    <phoneticPr fontId="2"/>
  </si>
  <si>
    <t xml:space="preserve"> 　  25　   6    23</t>
    <phoneticPr fontId="2"/>
  </si>
  <si>
    <t>平成11年 4月11日</t>
    <phoneticPr fontId="2"/>
  </si>
  <si>
    <t>単位：人、％</t>
    <rPh sb="0" eb="2">
      <t>タンイ</t>
    </rPh>
    <rPh sb="3" eb="4">
      <t>ニン</t>
    </rPh>
    <phoneticPr fontId="2"/>
  </si>
  <si>
    <t>の投票状況（つづく）</t>
    <rPh sb="1" eb="3">
      <t>トウヒョウ</t>
    </rPh>
    <rPh sb="3" eb="5">
      <t>ジョウキョウ</t>
    </rPh>
    <phoneticPr fontId="2"/>
  </si>
  <si>
    <t xml:space="preserve"> 　  29　   7    2</t>
    <phoneticPr fontId="2"/>
  </si>
  <si>
    <t>【東京都第21区】</t>
    <rPh sb="1" eb="4">
      <t>トウキョウト</t>
    </rPh>
    <rPh sb="4" eb="5">
      <t>ダイ</t>
    </rPh>
    <rPh sb="7" eb="8">
      <t>ク</t>
    </rPh>
    <phoneticPr fontId="2"/>
  </si>
  <si>
    <t>【東京都第22区】</t>
    <rPh sb="1" eb="4">
      <t>トウキョウト</t>
    </rPh>
    <rPh sb="4" eb="5">
      <t>ダイ</t>
    </rPh>
    <rPh sb="7" eb="8">
      <t>ク</t>
    </rPh>
    <phoneticPr fontId="2"/>
  </si>
  <si>
    <t>令和元年７月21日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</si>
  <si>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令和　2年 7月　5日</t>
    <rPh sb="0" eb="2">
      <t>レイワ</t>
    </rPh>
    <phoneticPr fontId="2"/>
  </si>
  <si>
    <t>令和　3年 7月 4日</t>
    <rPh sb="0" eb="2">
      <t>レイワ</t>
    </rPh>
    <phoneticPr fontId="2"/>
  </si>
  <si>
    <t>注）(１)平成19年７月執行の参議院議員選挙から在外選挙制度が「選挙区選出」においても実施。</t>
    <rPh sb="0" eb="1">
      <t>チュウ</t>
    </rPh>
    <phoneticPr fontId="2"/>
  </si>
  <si>
    <t>　 　(２)平成28年７月執行の参議院議員選挙から選挙権が18歳以上に拡大。</t>
    <rPh sb="6" eb="8">
      <t>ヘイセイ</t>
    </rPh>
    <rPh sb="10" eb="11">
      <t>ネン</t>
    </rPh>
    <rPh sb="12" eb="13">
      <t>ガツ</t>
    </rPh>
    <rPh sb="13" eb="15">
      <t>シッコウ</t>
    </rPh>
    <rPh sb="16" eb="19">
      <t>サンギイン</t>
    </rPh>
    <rPh sb="19" eb="21">
      <t>ギイン</t>
    </rPh>
    <rPh sb="21" eb="23">
      <t>センキョ</t>
    </rPh>
    <rPh sb="25" eb="27">
      <t>センキョ</t>
    </rPh>
    <rPh sb="27" eb="28">
      <t>ケン</t>
    </rPh>
    <rPh sb="31" eb="32">
      <t>サイ</t>
    </rPh>
    <rPh sb="32" eb="34">
      <t>イジョウ</t>
    </rPh>
    <rPh sb="35" eb="37">
      <t>カクダイ</t>
    </rPh>
    <phoneticPr fontId="2"/>
  </si>
  <si>
    <t>　 　(３)平成29年執行の衆院選小選挙区から、東京都第21区と第22区に分割されての執行。（平成26年以前は、東京都第22区で執行）</t>
    <rPh sb="6" eb="8">
      <t>ヘイセイ</t>
    </rPh>
    <rPh sb="10" eb="11">
      <t>ネン</t>
    </rPh>
    <rPh sb="11" eb="13">
      <t>シッコウ</t>
    </rPh>
    <rPh sb="14" eb="17">
      <t>シュウインセン</t>
    </rPh>
    <rPh sb="17" eb="21">
      <t>ショウセンキョク</t>
    </rPh>
    <rPh sb="24" eb="27">
      <t>トウキョウト</t>
    </rPh>
    <rPh sb="27" eb="28">
      <t>ダイ</t>
    </rPh>
    <rPh sb="30" eb="31">
      <t>ク</t>
    </rPh>
    <rPh sb="32" eb="33">
      <t>ダイ</t>
    </rPh>
    <rPh sb="35" eb="36">
      <t>ク</t>
    </rPh>
    <rPh sb="37" eb="39">
      <t>ブンカツ</t>
    </rPh>
    <rPh sb="43" eb="45">
      <t>シッコウ</t>
    </rPh>
    <rPh sb="47" eb="49">
      <t>ヘイセイ</t>
    </rPh>
    <rPh sb="51" eb="52">
      <t>ネン</t>
    </rPh>
    <rPh sb="52" eb="54">
      <t>イゼン</t>
    </rPh>
    <rPh sb="56" eb="59">
      <t>トウキョウト</t>
    </rPh>
    <rPh sb="59" eb="60">
      <t>ダイ</t>
    </rPh>
    <rPh sb="62" eb="63">
      <t>ク</t>
    </rPh>
    <rPh sb="64" eb="66">
      <t>シッコウ</t>
    </rPh>
    <phoneticPr fontId="2"/>
  </si>
  <si>
    <t xml:space="preserve">  4    7    10</t>
    <phoneticPr fontId="2"/>
  </si>
  <si>
    <t xml:space="preserve">     第 　１　７　４　 表　　     　選     挙</t>
    <rPh sb="5" eb="6">
      <t>ダイ</t>
    </rPh>
    <rPh sb="15" eb="16">
      <t>ヒョウ</t>
    </rPh>
    <rPh sb="24" eb="25">
      <t>セン</t>
    </rPh>
    <rPh sb="30" eb="31">
      <t>キョ</t>
    </rPh>
    <phoneticPr fontId="2"/>
  </si>
  <si>
    <t>第１７４表　　    　    選   挙</t>
    <rPh sb="0" eb="1">
      <t>ダイ</t>
    </rPh>
    <rPh sb="4" eb="5">
      <t>ヒョウ</t>
    </rPh>
    <rPh sb="16" eb="17">
      <t>セン</t>
    </rPh>
    <rPh sb="20" eb="21">
      <t>キョ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</si>
</sst>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0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distributed" vertical="center" justifyLastLine="1"/>
    </xf>
    <xf numFmtId="0" fontId="3" fillId="0" borderId="0" xfId="0" applyFont="1"/>
    <xf numFmtId="0" fontId="3" fillId="0" borderId="0" xfId="0" applyFont="1" applyBorder="1"/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38" fontId="3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3" fillId="0" borderId="0" xfId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3" fillId="0" borderId="0" xfId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0" fontId="0" fillId="0" borderId="0" xfId="0" applyFont="1"/>
    <xf numFmtId="0" fontId="4" fillId="0" borderId="0" xfId="0" applyFont="1" applyAlignment="1">
      <alignment vertical="center" justifyLastLine="1"/>
    </xf>
    <xf numFmtId="0" fontId="4" fillId="0" borderId="0" xfId="0" applyFont="1" applyAlignment="1">
      <alignment vertical="center"/>
    </xf>
    <xf numFmtId="0" fontId="3" fillId="0" borderId="4" xfId="0" applyFont="1" applyBorder="1"/>
    <xf numFmtId="0" fontId="3" fillId="0" borderId="5" xfId="0" applyFont="1" applyBorder="1"/>
    <xf numFmtId="38" fontId="3" fillId="0" borderId="0" xfId="1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176" fontId="3" fillId="0" borderId="5" xfId="0" applyNumberFormat="1" applyFont="1" applyBorder="1"/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Border="1"/>
    <xf numFmtId="0" fontId="3" fillId="0" borderId="6" xfId="0" applyFont="1" applyBorder="1"/>
    <xf numFmtId="176" fontId="3" fillId="0" borderId="7" xfId="0" applyNumberFormat="1" applyFont="1" applyBorder="1"/>
    <xf numFmtId="38" fontId="3" fillId="0" borderId="1" xfId="1" applyFont="1" applyBorder="1" applyAlignment="1">
      <alignment vertical="center"/>
    </xf>
    <xf numFmtId="38" fontId="3" fillId="0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Fill="1" applyBorder="1" applyAlignment="1">
      <alignment horizontal="distributed" vertical="center" justifyLastLine="1"/>
    </xf>
    <xf numFmtId="0" fontId="3" fillId="0" borderId="0" xfId="0" applyFont="1" applyBorder="1" applyAlignment="1">
      <alignment horizontal="center" vertical="center" justifyLastLine="1"/>
    </xf>
    <xf numFmtId="176" fontId="3" fillId="0" borderId="5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distributed" vertical="center" justifyLastLine="1"/>
    </xf>
    <xf numFmtId="176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textRotation="255"/>
    </xf>
    <xf numFmtId="0" fontId="0" fillId="0" borderId="4" xfId="0" applyBorder="1"/>
    <xf numFmtId="0" fontId="3" fillId="0" borderId="0" xfId="0" applyFont="1" applyFill="1" applyBorder="1"/>
    <xf numFmtId="0" fontId="3" fillId="0" borderId="7" xfId="0" applyFont="1" applyBorder="1"/>
    <xf numFmtId="0" fontId="3" fillId="0" borderId="0" xfId="0" applyFont="1" applyAlignment="1"/>
    <xf numFmtId="0" fontId="0" fillId="0" borderId="0" xfId="0" applyFont="1" applyBorder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 justifyLastLine="1"/>
    </xf>
    <xf numFmtId="0" fontId="3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justifyLastLine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 justifyLastLine="1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left"/>
    </xf>
    <xf numFmtId="0" fontId="3" fillId="0" borderId="12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left"/>
    </xf>
    <xf numFmtId="0" fontId="3" fillId="0" borderId="0" xfId="0" applyNumberFormat="1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 justifyLastLine="1"/>
    </xf>
    <xf numFmtId="0" fontId="3" fillId="0" borderId="10" xfId="0" applyFont="1" applyBorder="1" applyAlignment="1">
      <alignment horizontal="center" vertical="center" justifyLastLine="1"/>
    </xf>
    <xf numFmtId="0" fontId="3" fillId="0" borderId="12" xfId="0" applyFont="1" applyBorder="1" applyAlignment="1">
      <alignment horizontal="center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58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3" fillId="0" borderId="15" xfId="0" applyFont="1" applyFill="1" applyBorder="1" applyAlignment="1">
      <alignment horizontal="center" vertical="distributed" textRotation="255" justifyLastLine="1"/>
    </xf>
    <xf numFmtId="0" fontId="3" fillId="0" borderId="2" xfId="0" applyFont="1" applyFill="1" applyBorder="1" applyAlignment="1">
      <alignment horizontal="center" vertical="distributed" textRotation="255" justifyLastLine="1"/>
    </xf>
    <xf numFmtId="0" fontId="3" fillId="0" borderId="11" xfId="0" applyFont="1" applyFill="1" applyBorder="1" applyAlignment="1">
      <alignment horizontal="center" vertical="distributed" textRotation="255" justifyLastLine="1"/>
    </xf>
    <xf numFmtId="0" fontId="3" fillId="0" borderId="4" xfId="0" applyFont="1" applyBorder="1" applyAlignment="1">
      <alignment horizontal="center" vertical="distributed" textRotation="255" justifyLastLine="1"/>
    </xf>
    <xf numFmtId="0" fontId="3" fillId="0" borderId="6" xfId="0" applyFont="1" applyBorder="1" applyAlignment="1">
      <alignment horizontal="center" vertical="distributed" textRotation="255" justifyLastLine="1"/>
    </xf>
    <xf numFmtId="0" fontId="3" fillId="0" borderId="0" xfId="0" applyFont="1" applyBorder="1" applyAlignment="1">
      <alignment horizontal="center" vertical="center" justifyLastLine="1"/>
    </xf>
    <xf numFmtId="0" fontId="3" fillId="0" borderId="4" xfId="0" applyFont="1" applyBorder="1" applyAlignment="1">
      <alignment horizontal="left" vertical="center" textRotation="255"/>
    </xf>
    <xf numFmtId="0" fontId="0" fillId="0" borderId="4" xfId="0" applyBorder="1" applyAlignment="1">
      <alignment horizontal="left" vertical="center"/>
    </xf>
    <xf numFmtId="0" fontId="3" fillId="0" borderId="0" xfId="0" applyFont="1" applyBorder="1" applyAlignment="1">
      <alignment horizontal="distributed" vertical="center" justifyLastLine="1"/>
    </xf>
    <xf numFmtId="14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distributed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distributed" vertical="center" justifyLastLine="1"/>
    </xf>
    <xf numFmtId="58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3" fillId="0" borderId="4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10</xdr:row>
      <xdr:rowOff>0</xdr:rowOff>
    </xdr:from>
    <xdr:to>
      <xdr:col>1</xdr:col>
      <xdr:colOff>485775</xdr:colOff>
      <xdr:row>32</xdr:row>
      <xdr:rowOff>47625</xdr:rowOff>
    </xdr:to>
    <xdr:sp macro="" textlink="">
      <xdr:nvSpPr>
        <xdr:cNvPr id="8288" name="AutoShape 4"/>
        <xdr:cNvSpPr>
          <a:spLocks/>
        </xdr:cNvSpPr>
      </xdr:nvSpPr>
      <xdr:spPr bwMode="auto">
        <a:xfrm>
          <a:off x="1219200" y="2000250"/>
          <a:ext cx="171450" cy="5438775"/>
        </a:xfrm>
        <a:prstGeom prst="leftBrace">
          <a:avLst>
            <a:gd name="adj1" fmla="val 12909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342900</xdr:colOff>
      <xdr:row>34</xdr:row>
      <xdr:rowOff>47625</xdr:rowOff>
    </xdr:from>
    <xdr:to>
      <xdr:col>2</xdr:col>
      <xdr:colOff>0</xdr:colOff>
      <xdr:row>57</xdr:row>
      <xdr:rowOff>0</xdr:rowOff>
    </xdr:to>
    <xdr:sp macro="" textlink="">
      <xdr:nvSpPr>
        <xdr:cNvPr id="8289" name="AutoShape 5"/>
        <xdr:cNvSpPr>
          <a:spLocks/>
        </xdr:cNvSpPr>
      </xdr:nvSpPr>
      <xdr:spPr bwMode="auto">
        <a:xfrm>
          <a:off x="1247775" y="7829550"/>
          <a:ext cx="219075" cy="4486275"/>
        </a:xfrm>
        <a:prstGeom prst="leftBrace">
          <a:avLst>
            <a:gd name="adj1" fmla="val 16363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3"/>
  <sheetViews>
    <sheetView zoomScale="75" zoomScaleNormal="100" zoomScaleSheetLayoutView="100" workbookViewId="0">
      <selection activeCell="H4" sqref="H4"/>
    </sheetView>
  </sheetViews>
  <sheetFormatPr defaultRowHeight="13.5" x14ac:dyDescent="0.15"/>
  <cols>
    <col min="1" max="1" width="9.625" customWidth="1"/>
    <col min="2" max="2" width="13.25" customWidth="1"/>
    <col min="3" max="3" width="5.625" customWidth="1"/>
    <col min="4" max="4" width="3.75" customWidth="1"/>
    <col min="5" max="5" width="8.25" customWidth="1"/>
    <col min="6" max="6" width="3.5" customWidth="1"/>
    <col min="7" max="7" width="5.125" customWidth="1"/>
    <col min="8" max="8" width="10.125" customWidth="1"/>
    <col min="9" max="9" width="3.25" customWidth="1"/>
    <col min="10" max="10" width="9.125" customWidth="1"/>
    <col min="11" max="11" width="2.5" customWidth="1"/>
    <col min="12" max="12" width="9.125" customWidth="1"/>
    <col min="13" max="13" width="2.5" customWidth="1"/>
    <col min="14" max="14" width="10" customWidth="1"/>
    <col min="15" max="15" width="2.5" customWidth="1"/>
    <col min="16" max="16" width="9.625" customWidth="1"/>
    <col min="17" max="17" width="4.25" customWidth="1"/>
    <col min="18" max="18" width="8.75" customWidth="1"/>
    <col min="19" max="19" width="4.25" customWidth="1"/>
    <col min="20" max="20" width="10.875" customWidth="1"/>
    <col min="21" max="21" width="2.5" customWidth="1"/>
    <col min="22" max="22" width="10.875" customWidth="1"/>
    <col min="23" max="23" width="2.5" customWidth="1"/>
    <col min="24" max="24" width="11.375" customWidth="1"/>
    <col min="25" max="25" width="2.5" customWidth="1"/>
  </cols>
  <sheetData>
    <row r="1" spans="1:28" x14ac:dyDescent="0.15">
      <c r="A1" s="59"/>
      <c r="B1" s="59"/>
      <c r="C1" s="59"/>
      <c r="V1" s="65"/>
      <c r="W1" s="65"/>
      <c r="X1" s="65"/>
      <c r="Y1" s="65"/>
      <c r="Z1" s="8"/>
    </row>
    <row r="2" spans="1:28" x14ac:dyDescent="0.15">
      <c r="V2" t="s">
        <v>2</v>
      </c>
    </row>
    <row r="3" spans="1:28" ht="14.25" x14ac:dyDescent="0.15">
      <c r="H3" s="19" t="s">
        <v>43</v>
      </c>
      <c r="I3" s="19"/>
      <c r="J3" s="19"/>
      <c r="K3" s="19"/>
      <c r="L3" s="19"/>
      <c r="M3" s="19"/>
      <c r="N3" s="20" t="s">
        <v>32</v>
      </c>
      <c r="O3" s="20"/>
      <c r="P3" s="20"/>
      <c r="Q3" s="20"/>
    </row>
    <row r="4" spans="1:28" ht="14.25" x14ac:dyDescent="0.15">
      <c r="B4" s="62" t="s">
        <v>3</v>
      </c>
      <c r="C4" s="62"/>
      <c r="D4" s="62"/>
      <c r="E4" s="62"/>
    </row>
    <row r="5" spans="1:28" x14ac:dyDescent="0.15">
      <c r="B5" s="67" t="s">
        <v>31</v>
      </c>
      <c r="C5" s="67"/>
      <c r="D5" s="1"/>
      <c r="E5" s="1"/>
      <c r="F5" s="1"/>
      <c r="G5" s="1"/>
      <c r="H5" s="4"/>
      <c r="I5" s="4"/>
      <c r="J5" s="4"/>
      <c r="K5" s="4"/>
      <c r="L5" s="4"/>
      <c r="M5" s="4"/>
      <c r="N5" s="1"/>
      <c r="O5" s="1"/>
      <c r="P5" s="1"/>
      <c r="Q5" s="1"/>
      <c r="R5" s="1"/>
      <c r="S5" s="1"/>
      <c r="T5" s="4"/>
      <c r="U5" s="4"/>
      <c r="V5" s="4"/>
      <c r="W5" s="4"/>
      <c r="X5" s="4"/>
      <c r="Y5" s="4"/>
    </row>
    <row r="6" spans="1:28" ht="31.5" customHeight="1" x14ac:dyDescent="0.15">
      <c r="B6" s="60" t="s">
        <v>0</v>
      </c>
      <c r="C6" s="72" t="s">
        <v>4</v>
      </c>
      <c r="D6" s="73"/>
      <c r="E6" s="73"/>
      <c r="F6" s="73"/>
      <c r="G6" s="74"/>
      <c r="H6" s="63" t="s">
        <v>5</v>
      </c>
      <c r="I6" s="66"/>
      <c r="J6" s="66"/>
      <c r="K6" s="66"/>
      <c r="L6" s="66"/>
      <c r="M6" s="66"/>
      <c r="N6" s="63" t="s">
        <v>6</v>
      </c>
      <c r="O6" s="66"/>
      <c r="P6" s="66"/>
      <c r="Q6" s="66"/>
      <c r="R6" s="66"/>
      <c r="S6" s="64"/>
      <c r="T6" s="63" t="s">
        <v>7</v>
      </c>
      <c r="U6" s="66"/>
      <c r="V6" s="66"/>
      <c r="W6" s="66"/>
      <c r="X6" s="66"/>
      <c r="Y6" s="64"/>
      <c r="Z6" s="18"/>
      <c r="AA6" s="18"/>
      <c r="AB6" s="18"/>
    </row>
    <row r="7" spans="1:28" ht="31.5" customHeight="1" x14ac:dyDescent="0.15">
      <c r="B7" s="61"/>
      <c r="C7" s="75"/>
      <c r="D7" s="76"/>
      <c r="E7" s="76"/>
      <c r="F7" s="76"/>
      <c r="G7" s="77"/>
      <c r="H7" s="63" t="s">
        <v>1</v>
      </c>
      <c r="I7" s="64"/>
      <c r="J7" s="71" t="s">
        <v>8</v>
      </c>
      <c r="K7" s="70"/>
      <c r="L7" s="69" t="s">
        <v>9</v>
      </c>
      <c r="M7" s="69"/>
      <c r="N7" s="63" t="s">
        <v>1</v>
      </c>
      <c r="O7" s="64"/>
      <c r="P7" s="63" t="s">
        <v>8</v>
      </c>
      <c r="Q7" s="64"/>
      <c r="R7" s="63" t="s">
        <v>9</v>
      </c>
      <c r="S7" s="64"/>
      <c r="T7" s="63" t="s">
        <v>10</v>
      </c>
      <c r="U7" s="64"/>
      <c r="V7" s="71" t="s">
        <v>8</v>
      </c>
      <c r="W7" s="70"/>
      <c r="X7" s="69" t="s">
        <v>9</v>
      </c>
      <c r="Y7" s="70"/>
      <c r="Z7" s="18"/>
      <c r="AA7" s="18"/>
      <c r="AB7" s="18"/>
    </row>
    <row r="8" spans="1:28" ht="9.4" customHeight="1" x14ac:dyDescent="0.15">
      <c r="B8" s="21"/>
      <c r="C8" s="36"/>
      <c r="D8" s="37"/>
      <c r="E8" s="37"/>
      <c r="F8" s="37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22"/>
      <c r="Z8" s="18"/>
      <c r="AA8" s="18"/>
      <c r="AB8" s="18"/>
    </row>
    <row r="9" spans="1:28" ht="18.95" customHeight="1" x14ac:dyDescent="0.15">
      <c r="B9" s="82" t="s">
        <v>20</v>
      </c>
      <c r="C9" s="21"/>
      <c r="D9" s="68" t="s">
        <v>24</v>
      </c>
      <c r="E9" s="68"/>
      <c r="F9" s="68"/>
      <c r="G9" s="4"/>
      <c r="H9" s="14">
        <f t="shared" ref="H9:H15" si="0">SUM(J9:L9)</f>
        <v>41045</v>
      </c>
      <c r="I9" s="14"/>
      <c r="J9" s="14">
        <v>21083</v>
      </c>
      <c r="K9" s="14"/>
      <c r="L9" s="14">
        <v>19962</v>
      </c>
      <c r="M9" s="14"/>
      <c r="N9" s="14">
        <f t="shared" ref="N9:N15" si="1">SUM(P9:R9)</f>
        <v>27267</v>
      </c>
      <c r="O9" s="23"/>
      <c r="P9" s="14">
        <v>12929</v>
      </c>
      <c r="Q9" s="14"/>
      <c r="R9" s="14">
        <v>14338</v>
      </c>
      <c r="S9" s="16"/>
      <c r="T9" s="24">
        <f t="shared" ref="T9:T15" si="2">+ROUND(N9/H9*100,2)</f>
        <v>66.430000000000007</v>
      </c>
      <c r="U9" s="24"/>
      <c r="V9" s="24">
        <f t="shared" ref="V9:V15" si="3">+ROUND(P9/J9*100,2)</f>
        <v>61.32</v>
      </c>
      <c r="W9" s="24"/>
      <c r="X9" s="24">
        <f t="shared" ref="X9:X15" si="4">+ROUND(R9/L9*100,2)</f>
        <v>71.83</v>
      </c>
      <c r="Y9" s="25"/>
      <c r="Z9" s="18"/>
      <c r="AA9" s="18"/>
      <c r="AB9" s="18"/>
    </row>
    <row r="10" spans="1:28" ht="18.95" customHeight="1" x14ac:dyDescent="0.15">
      <c r="B10" s="82"/>
      <c r="C10" s="21"/>
      <c r="D10" s="78" t="str">
        <f>" 　   "&amp; 7&amp;"　  "&amp; 4&amp;"    "&amp;23</f>
        <v xml:space="preserve"> 　   7　  4    23</v>
      </c>
      <c r="E10" s="78"/>
      <c r="F10" s="78"/>
      <c r="G10" s="4"/>
      <c r="H10" s="14">
        <f t="shared" si="0"/>
        <v>45854</v>
      </c>
      <c r="I10" s="14"/>
      <c r="J10" s="14">
        <v>23654</v>
      </c>
      <c r="K10" s="14"/>
      <c r="L10" s="14">
        <v>22200</v>
      </c>
      <c r="M10" s="14"/>
      <c r="N10" s="14">
        <f t="shared" si="1"/>
        <v>26285</v>
      </c>
      <c r="O10" s="14"/>
      <c r="P10" s="14">
        <v>12452</v>
      </c>
      <c r="Q10" s="14"/>
      <c r="R10" s="14">
        <v>13833</v>
      </c>
      <c r="S10" s="16"/>
      <c r="T10" s="24">
        <f t="shared" si="2"/>
        <v>57.32</v>
      </c>
      <c r="U10" s="24"/>
      <c r="V10" s="24">
        <f t="shared" si="3"/>
        <v>52.64</v>
      </c>
      <c r="W10" s="24"/>
      <c r="X10" s="24">
        <f t="shared" si="4"/>
        <v>62.31</v>
      </c>
      <c r="Y10" s="25"/>
      <c r="Z10" s="18"/>
      <c r="AA10" s="18"/>
      <c r="AB10" s="18"/>
    </row>
    <row r="11" spans="1:28" ht="18.95" customHeight="1" x14ac:dyDescent="0.15">
      <c r="B11" s="82"/>
      <c r="C11" s="21"/>
      <c r="D11" s="78" t="str">
        <f>" 　  "&amp; 11&amp;"　  "&amp; 4&amp;"    "&amp;25</f>
        <v xml:space="preserve"> 　  11　  4    25</v>
      </c>
      <c r="E11" s="78"/>
      <c r="F11" s="78"/>
      <c r="G11" s="4"/>
      <c r="H11" s="14">
        <f t="shared" si="0"/>
        <v>50288</v>
      </c>
      <c r="I11" s="14"/>
      <c r="J11" s="14">
        <v>25774</v>
      </c>
      <c r="K11" s="14"/>
      <c r="L11" s="14">
        <v>24514</v>
      </c>
      <c r="M11" s="14"/>
      <c r="N11" s="14">
        <f t="shared" si="1"/>
        <v>29226</v>
      </c>
      <c r="O11" s="14"/>
      <c r="P11" s="14">
        <v>13981</v>
      </c>
      <c r="Q11" s="14"/>
      <c r="R11" s="14">
        <v>15245</v>
      </c>
      <c r="S11" s="16"/>
      <c r="T11" s="24">
        <f t="shared" si="2"/>
        <v>58.12</v>
      </c>
      <c r="U11" s="24"/>
      <c r="V11" s="24">
        <f t="shared" si="3"/>
        <v>54.24</v>
      </c>
      <c r="W11" s="24"/>
      <c r="X11" s="24">
        <f t="shared" si="4"/>
        <v>62.19</v>
      </c>
      <c r="Y11" s="25"/>
      <c r="Z11" s="18"/>
      <c r="AA11" s="18"/>
      <c r="AB11" s="18"/>
    </row>
    <row r="12" spans="1:28" ht="18.95" customHeight="1" x14ac:dyDescent="0.15">
      <c r="B12" s="82"/>
      <c r="C12" s="21"/>
      <c r="D12" s="78" t="str">
        <f>" 　  "&amp; 15&amp;"　  "&amp; 4&amp;"    "&amp;27</f>
        <v xml:space="preserve"> 　  15　  4    27</v>
      </c>
      <c r="E12" s="78"/>
      <c r="F12" s="78"/>
      <c r="G12" s="4"/>
      <c r="H12" s="14">
        <f t="shared" si="0"/>
        <v>55504</v>
      </c>
      <c r="I12" s="14"/>
      <c r="J12" s="10">
        <v>28445</v>
      </c>
      <c r="K12" s="10"/>
      <c r="L12" s="10">
        <v>27059</v>
      </c>
      <c r="M12" s="14"/>
      <c r="N12" s="14">
        <f t="shared" si="1"/>
        <v>29956</v>
      </c>
      <c r="O12" s="14"/>
      <c r="P12" s="10">
        <v>14284</v>
      </c>
      <c r="Q12" s="10"/>
      <c r="R12" s="10">
        <v>15672</v>
      </c>
      <c r="S12" s="16"/>
      <c r="T12" s="24">
        <f t="shared" si="2"/>
        <v>53.97</v>
      </c>
      <c r="U12" s="24"/>
      <c r="V12" s="24">
        <f t="shared" si="3"/>
        <v>50.22</v>
      </c>
      <c r="W12" s="24"/>
      <c r="X12" s="24">
        <f t="shared" si="4"/>
        <v>57.92</v>
      </c>
      <c r="Y12" s="25"/>
      <c r="Z12" s="18"/>
      <c r="AA12" s="18"/>
      <c r="AB12" s="18"/>
    </row>
    <row r="13" spans="1:28" ht="18.95" customHeight="1" x14ac:dyDescent="0.15">
      <c r="B13" s="82"/>
      <c r="C13" s="21"/>
      <c r="D13" s="78" t="str">
        <f>" 　  "&amp; 19&amp;"　  "&amp; 4&amp;"    "&amp;22</f>
        <v xml:space="preserve"> 　  19　  4    22</v>
      </c>
      <c r="E13" s="78"/>
      <c r="F13" s="78"/>
      <c r="G13" s="4"/>
      <c r="H13" s="14">
        <f t="shared" si="0"/>
        <v>61235</v>
      </c>
      <c r="I13" s="14"/>
      <c r="J13" s="14">
        <v>31031</v>
      </c>
      <c r="K13" s="14"/>
      <c r="L13" s="14">
        <v>30204</v>
      </c>
      <c r="M13" s="14"/>
      <c r="N13" s="14">
        <f t="shared" si="1"/>
        <v>32716</v>
      </c>
      <c r="O13" s="14"/>
      <c r="P13" s="14">
        <v>15804</v>
      </c>
      <c r="Q13" s="14"/>
      <c r="R13" s="14">
        <v>16912</v>
      </c>
      <c r="S13" s="16"/>
      <c r="T13" s="24">
        <f t="shared" si="2"/>
        <v>53.43</v>
      </c>
      <c r="U13" s="24"/>
      <c r="V13" s="24">
        <f t="shared" si="3"/>
        <v>50.93</v>
      </c>
      <c r="W13" s="24"/>
      <c r="X13" s="24">
        <f t="shared" si="4"/>
        <v>55.99</v>
      </c>
      <c r="Y13" s="25"/>
      <c r="Z13" s="18"/>
      <c r="AA13" s="18"/>
      <c r="AB13" s="18"/>
    </row>
    <row r="14" spans="1:28" ht="18.95" customHeight="1" x14ac:dyDescent="0.15">
      <c r="B14" s="82"/>
      <c r="C14" s="21"/>
      <c r="D14" s="78" t="str">
        <f>" 　  "&amp; 23&amp;"　  "&amp; 4&amp;"    "&amp;24</f>
        <v xml:space="preserve"> 　  23　  4    24</v>
      </c>
      <c r="E14" s="78"/>
      <c r="F14" s="78"/>
      <c r="G14" s="4"/>
      <c r="H14" s="14">
        <f t="shared" si="0"/>
        <v>65353</v>
      </c>
      <c r="I14" s="10"/>
      <c r="J14" s="14">
        <v>33049</v>
      </c>
      <c r="K14" s="14"/>
      <c r="L14" s="14">
        <v>32304</v>
      </c>
      <c r="M14" s="14"/>
      <c r="N14" s="14">
        <f t="shared" si="1"/>
        <v>34954</v>
      </c>
      <c r="O14" s="10"/>
      <c r="P14" s="14">
        <v>17056</v>
      </c>
      <c r="Q14" s="14"/>
      <c r="R14" s="14">
        <v>17898</v>
      </c>
      <c r="S14" s="11"/>
      <c r="T14" s="24">
        <f t="shared" si="2"/>
        <v>53.48</v>
      </c>
      <c r="U14" s="24"/>
      <c r="V14" s="24">
        <f t="shared" si="3"/>
        <v>51.61</v>
      </c>
      <c r="W14" s="24"/>
      <c r="X14" s="24">
        <f t="shared" si="4"/>
        <v>55.4</v>
      </c>
      <c r="Y14" s="25"/>
      <c r="Z14" s="18"/>
      <c r="AA14" s="18"/>
      <c r="AB14" s="18"/>
    </row>
    <row r="15" spans="1:28" ht="18.95" customHeight="1" x14ac:dyDescent="0.15">
      <c r="B15" s="82"/>
      <c r="C15" s="21"/>
      <c r="D15" s="78" t="str">
        <f>" 　  "&amp; 27&amp;"　  "&amp; 4&amp;"    "&amp;26</f>
        <v xml:space="preserve"> 　  27　  4    26</v>
      </c>
      <c r="E15" s="78"/>
      <c r="F15" s="78"/>
      <c r="G15" s="4"/>
      <c r="H15" s="14">
        <f t="shared" si="0"/>
        <v>66949</v>
      </c>
      <c r="I15" s="10"/>
      <c r="J15" s="14">
        <v>33647</v>
      </c>
      <c r="K15" s="14"/>
      <c r="L15" s="14">
        <v>33302</v>
      </c>
      <c r="M15" s="14"/>
      <c r="N15" s="14">
        <f t="shared" si="1"/>
        <v>34361</v>
      </c>
      <c r="O15" s="10"/>
      <c r="P15" s="14">
        <v>16749</v>
      </c>
      <c r="Q15" s="14"/>
      <c r="R15" s="14">
        <v>17612</v>
      </c>
      <c r="S15" s="11"/>
      <c r="T15" s="24">
        <f t="shared" si="2"/>
        <v>51.32</v>
      </c>
      <c r="U15" s="24"/>
      <c r="V15" s="24">
        <f t="shared" si="3"/>
        <v>49.78</v>
      </c>
      <c r="W15" s="24"/>
      <c r="X15" s="24">
        <f t="shared" si="4"/>
        <v>52.89</v>
      </c>
      <c r="Y15" s="25"/>
      <c r="Z15" s="18"/>
      <c r="AA15" s="18"/>
      <c r="AB15" s="18"/>
    </row>
    <row r="16" spans="1:28" ht="18.95" customHeight="1" x14ac:dyDescent="0.15">
      <c r="B16" s="83"/>
      <c r="C16" s="28"/>
      <c r="D16" s="79" t="str">
        <f>" 　  "&amp; 31&amp;"　  "&amp; 4&amp;"    "&amp;21</f>
        <v xml:space="preserve"> 　  31　  4    21</v>
      </c>
      <c r="E16" s="79"/>
      <c r="F16" s="79"/>
      <c r="G16" s="1"/>
      <c r="H16" s="30">
        <f>SUM(J16:L16)</f>
        <v>72064</v>
      </c>
      <c r="I16" s="31"/>
      <c r="J16" s="30">
        <v>36031</v>
      </c>
      <c r="K16" s="30"/>
      <c r="L16" s="30">
        <v>36033</v>
      </c>
      <c r="M16" s="30"/>
      <c r="N16" s="30">
        <f>SUM(P16:R16)</f>
        <v>36679</v>
      </c>
      <c r="O16" s="31"/>
      <c r="P16" s="30">
        <v>17848</v>
      </c>
      <c r="Q16" s="30"/>
      <c r="R16" s="30">
        <v>18831</v>
      </c>
      <c r="S16" s="32"/>
      <c r="T16" s="33">
        <f>+ROUND(N16/H16*100,2)</f>
        <v>50.9</v>
      </c>
      <c r="U16" s="33"/>
      <c r="V16" s="33">
        <f>+ROUND(P16/J16*100,2)</f>
        <v>49.54</v>
      </c>
      <c r="W16" s="33"/>
      <c r="X16" s="33">
        <f>+ROUND(R16/L16*100,2)</f>
        <v>52.26</v>
      </c>
      <c r="Y16" s="29"/>
      <c r="Z16" s="18"/>
      <c r="AA16" s="51"/>
      <c r="AB16" s="18"/>
    </row>
    <row r="17" spans="2:28" ht="18.95" customHeight="1" x14ac:dyDescent="0.15">
      <c r="B17" s="84" t="s">
        <v>21</v>
      </c>
      <c r="C17" s="21"/>
      <c r="D17" s="68" t="s">
        <v>24</v>
      </c>
      <c r="E17" s="68"/>
      <c r="F17" s="68"/>
      <c r="G17" s="4"/>
      <c r="H17" s="14">
        <f t="shared" ref="H17:H22" si="5">SUM(J17:L17)</f>
        <v>41045</v>
      </c>
      <c r="I17" s="14"/>
      <c r="J17" s="14">
        <v>21083</v>
      </c>
      <c r="K17" s="14"/>
      <c r="L17" s="14">
        <v>19962</v>
      </c>
      <c r="M17" s="14"/>
      <c r="N17" s="14">
        <f t="shared" ref="N17:N22" si="6">SUM(P17:R17)</f>
        <v>27272</v>
      </c>
      <c r="O17" s="14"/>
      <c r="P17" s="14">
        <v>12932</v>
      </c>
      <c r="Q17" s="14"/>
      <c r="R17" s="14">
        <v>14340</v>
      </c>
      <c r="S17" s="16"/>
      <c r="T17" s="24">
        <f t="shared" ref="T17:T23" si="7">+ROUND(N17/H17*100,2)</f>
        <v>66.44</v>
      </c>
      <c r="U17" s="24"/>
      <c r="V17" s="24">
        <f t="shared" ref="V17:V23" si="8">+ROUND(P17/J17*100,2)</f>
        <v>61.34</v>
      </c>
      <c r="W17" s="24"/>
      <c r="X17" s="24">
        <f t="shared" ref="X17:X23" si="9">+ROUND(R17/L17*100,2)</f>
        <v>71.84</v>
      </c>
      <c r="Y17" s="25"/>
      <c r="Z17" s="18"/>
      <c r="AA17" s="18"/>
      <c r="AB17" s="18"/>
    </row>
    <row r="18" spans="2:28" ht="18.95" customHeight="1" x14ac:dyDescent="0.15">
      <c r="B18" s="82"/>
      <c r="C18" s="21"/>
      <c r="D18" s="78" t="str">
        <f>" 　   "&amp; 7&amp;"　  "&amp; 4&amp;"    "&amp;23</f>
        <v xml:space="preserve"> 　   7　  4    23</v>
      </c>
      <c r="E18" s="78"/>
      <c r="F18" s="78"/>
      <c r="G18" s="4"/>
      <c r="H18" s="14">
        <f t="shared" si="5"/>
        <v>45854</v>
      </c>
      <c r="I18" s="14"/>
      <c r="J18" s="14">
        <v>23654</v>
      </c>
      <c r="K18" s="14"/>
      <c r="L18" s="14">
        <v>22200</v>
      </c>
      <c r="M18" s="14"/>
      <c r="N18" s="14">
        <f t="shared" si="6"/>
        <v>26290</v>
      </c>
      <c r="O18" s="14"/>
      <c r="P18" s="14">
        <v>12455</v>
      </c>
      <c r="Q18" s="14"/>
      <c r="R18" s="14">
        <v>13835</v>
      </c>
      <c r="S18" s="16"/>
      <c r="T18" s="24">
        <f t="shared" si="7"/>
        <v>57.33</v>
      </c>
      <c r="U18" s="24"/>
      <c r="V18" s="24">
        <f t="shared" si="8"/>
        <v>52.65</v>
      </c>
      <c r="W18" s="24"/>
      <c r="X18" s="24">
        <f t="shared" si="9"/>
        <v>62.32</v>
      </c>
      <c r="Y18" s="25"/>
      <c r="Z18" s="18"/>
      <c r="AA18" s="18"/>
      <c r="AB18" s="18"/>
    </row>
    <row r="19" spans="2:28" ht="18.95" customHeight="1" x14ac:dyDescent="0.15">
      <c r="B19" s="82"/>
      <c r="C19" s="21"/>
      <c r="D19" s="78" t="str">
        <f>" 　  "&amp; 11&amp;"　  "&amp; 4&amp;"    "&amp;25</f>
        <v xml:space="preserve"> 　  11　  4    25</v>
      </c>
      <c r="E19" s="78"/>
      <c r="F19" s="78"/>
      <c r="G19" s="4"/>
      <c r="H19" s="14">
        <f t="shared" si="5"/>
        <v>50288</v>
      </c>
      <c r="I19" s="14"/>
      <c r="J19" s="14">
        <v>25774</v>
      </c>
      <c r="K19" s="14"/>
      <c r="L19" s="14">
        <v>24514</v>
      </c>
      <c r="M19" s="14"/>
      <c r="N19" s="14">
        <f t="shared" si="6"/>
        <v>29234</v>
      </c>
      <c r="O19" s="14"/>
      <c r="P19" s="14">
        <v>13987</v>
      </c>
      <c r="Q19" s="14"/>
      <c r="R19" s="14">
        <v>15247</v>
      </c>
      <c r="S19" s="16"/>
      <c r="T19" s="24">
        <f t="shared" si="7"/>
        <v>58.13</v>
      </c>
      <c r="U19" s="24"/>
      <c r="V19" s="24">
        <f t="shared" si="8"/>
        <v>54.27</v>
      </c>
      <c r="W19" s="24"/>
      <c r="X19" s="24">
        <f t="shared" si="9"/>
        <v>62.2</v>
      </c>
      <c r="Y19" s="25"/>
      <c r="Z19" s="18"/>
      <c r="AA19" s="18"/>
      <c r="AB19" s="18"/>
    </row>
    <row r="20" spans="2:28" ht="18.95" customHeight="1" x14ac:dyDescent="0.15">
      <c r="B20" s="82"/>
      <c r="C20" s="21"/>
      <c r="D20" s="78" t="str">
        <f>" 　  "&amp; 15&amp;"　  "&amp; 4&amp;"    "&amp;27</f>
        <v xml:space="preserve"> 　  15　  4    27</v>
      </c>
      <c r="E20" s="78"/>
      <c r="F20" s="78"/>
      <c r="G20" s="4"/>
      <c r="H20" s="14">
        <f t="shared" si="5"/>
        <v>55504</v>
      </c>
      <c r="I20" s="14"/>
      <c r="J20" s="10">
        <v>28445</v>
      </c>
      <c r="K20" s="10"/>
      <c r="L20" s="10">
        <v>27059</v>
      </c>
      <c r="M20" s="14"/>
      <c r="N20" s="14">
        <f t="shared" si="6"/>
        <v>29964</v>
      </c>
      <c r="O20" s="14"/>
      <c r="P20" s="10">
        <v>14289</v>
      </c>
      <c r="Q20" s="10"/>
      <c r="R20" s="10">
        <v>15675</v>
      </c>
      <c r="S20" s="16"/>
      <c r="T20" s="24">
        <f t="shared" si="7"/>
        <v>53.99</v>
      </c>
      <c r="U20" s="24"/>
      <c r="V20" s="24">
        <f t="shared" si="8"/>
        <v>50.23</v>
      </c>
      <c r="W20" s="24"/>
      <c r="X20" s="24">
        <f t="shared" si="9"/>
        <v>57.93</v>
      </c>
      <c r="Y20" s="25"/>
      <c r="Z20" s="18"/>
      <c r="AA20" s="18"/>
      <c r="AB20" s="18"/>
    </row>
    <row r="21" spans="2:28" ht="18.95" customHeight="1" x14ac:dyDescent="0.15">
      <c r="B21" s="82"/>
      <c r="C21" s="21"/>
      <c r="D21" s="78" t="str">
        <f>" 　  "&amp; 19&amp;"　  "&amp; 4&amp;"    "&amp;22</f>
        <v xml:space="preserve"> 　  19　  4    22</v>
      </c>
      <c r="E21" s="78"/>
      <c r="F21" s="78"/>
      <c r="G21" s="4"/>
      <c r="H21" s="14">
        <f t="shared" si="5"/>
        <v>61235</v>
      </c>
      <c r="I21" s="14"/>
      <c r="J21" s="10">
        <v>31031</v>
      </c>
      <c r="K21" s="10"/>
      <c r="L21" s="10">
        <v>30204</v>
      </c>
      <c r="M21" s="14"/>
      <c r="N21" s="14">
        <f t="shared" si="6"/>
        <v>32716</v>
      </c>
      <c r="O21" s="14"/>
      <c r="P21" s="10">
        <v>15804</v>
      </c>
      <c r="Q21" s="10"/>
      <c r="R21" s="10">
        <v>16912</v>
      </c>
      <c r="S21" s="16"/>
      <c r="T21" s="24">
        <f t="shared" si="7"/>
        <v>53.43</v>
      </c>
      <c r="U21" s="24"/>
      <c r="V21" s="24">
        <f t="shared" si="8"/>
        <v>50.93</v>
      </c>
      <c r="W21" s="24"/>
      <c r="X21" s="24">
        <f t="shared" si="9"/>
        <v>55.99</v>
      </c>
      <c r="Y21" s="25"/>
      <c r="Z21" s="18"/>
      <c r="AA21" s="18"/>
      <c r="AB21" s="18"/>
    </row>
    <row r="22" spans="2:28" ht="18.95" customHeight="1" x14ac:dyDescent="0.15">
      <c r="B22" s="82"/>
      <c r="C22" s="21"/>
      <c r="D22" s="78" t="str">
        <f>" 　  "&amp; 23&amp;"　  "&amp; 4&amp;"    "&amp;24</f>
        <v xml:space="preserve"> 　  23　  4    24</v>
      </c>
      <c r="E22" s="78"/>
      <c r="F22" s="78"/>
      <c r="G22" s="4"/>
      <c r="H22" s="14">
        <f t="shared" si="5"/>
        <v>65353</v>
      </c>
      <c r="I22" s="10"/>
      <c r="J22" s="10">
        <v>33049</v>
      </c>
      <c r="K22" s="10"/>
      <c r="L22" s="10">
        <v>32304</v>
      </c>
      <c r="M22" s="14"/>
      <c r="N22" s="14">
        <f t="shared" si="6"/>
        <v>34953</v>
      </c>
      <c r="O22" s="10"/>
      <c r="P22" s="10">
        <v>17055</v>
      </c>
      <c r="Q22" s="10"/>
      <c r="R22" s="10">
        <v>17898</v>
      </c>
      <c r="S22" s="11"/>
      <c r="T22" s="24">
        <f t="shared" si="7"/>
        <v>53.48</v>
      </c>
      <c r="U22" s="24"/>
      <c r="V22" s="24">
        <f t="shared" si="8"/>
        <v>51.61</v>
      </c>
      <c r="W22" s="24"/>
      <c r="X22" s="24">
        <f t="shared" si="9"/>
        <v>55.4</v>
      </c>
      <c r="Y22" s="25"/>
      <c r="Z22" s="18"/>
      <c r="AA22" s="18"/>
      <c r="AB22" s="18"/>
    </row>
    <row r="23" spans="2:28" ht="18.95" customHeight="1" x14ac:dyDescent="0.15">
      <c r="B23" s="82"/>
      <c r="C23" s="21"/>
      <c r="D23" s="78" t="str">
        <f>" 　  "&amp; 27&amp;"　  "&amp; 4&amp;"    "&amp;26</f>
        <v xml:space="preserve"> 　  27　  4    26</v>
      </c>
      <c r="E23" s="78"/>
      <c r="F23" s="78"/>
      <c r="G23" s="4"/>
      <c r="H23" s="14">
        <f>SUM(J23:L23)</f>
        <v>66949</v>
      </c>
      <c r="I23" s="10"/>
      <c r="J23" s="10">
        <v>33647</v>
      </c>
      <c r="K23" s="10"/>
      <c r="L23" s="10">
        <v>33302</v>
      </c>
      <c r="M23" s="14"/>
      <c r="N23" s="14">
        <f>SUM(P23:R23)</f>
        <v>34368</v>
      </c>
      <c r="O23" s="10"/>
      <c r="P23" s="10">
        <v>16754</v>
      </c>
      <c r="Q23" s="10"/>
      <c r="R23" s="10">
        <v>17614</v>
      </c>
      <c r="S23" s="11"/>
      <c r="T23" s="24">
        <f t="shared" si="7"/>
        <v>51.33</v>
      </c>
      <c r="U23" s="24"/>
      <c r="V23" s="24">
        <f t="shared" si="8"/>
        <v>49.79</v>
      </c>
      <c r="W23" s="24"/>
      <c r="X23" s="24">
        <f t="shared" si="9"/>
        <v>52.89</v>
      </c>
      <c r="Y23" s="25"/>
      <c r="Z23" s="18"/>
      <c r="AA23" s="18"/>
      <c r="AB23" s="18"/>
    </row>
    <row r="24" spans="2:28" ht="18.95" customHeight="1" x14ac:dyDescent="0.15">
      <c r="B24" s="83"/>
      <c r="C24" s="28"/>
      <c r="D24" s="79" t="str">
        <f>" 　  "&amp; 31&amp;"　  "&amp; 4&amp;"    "&amp;21</f>
        <v xml:space="preserve"> 　  31　  4    21</v>
      </c>
      <c r="E24" s="79"/>
      <c r="F24" s="79"/>
      <c r="G24" s="1"/>
      <c r="H24" s="30">
        <f>SUM(J24:L24)</f>
        <v>72064</v>
      </c>
      <c r="I24" s="31"/>
      <c r="J24" s="31">
        <v>36031</v>
      </c>
      <c r="K24" s="31"/>
      <c r="L24" s="31">
        <v>36033</v>
      </c>
      <c r="M24" s="30"/>
      <c r="N24" s="30">
        <f>SUM(P24:R24)</f>
        <v>36684</v>
      </c>
      <c r="O24" s="31"/>
      <c r="P24" s="31">
        <v>17852</v>
      </c>
      <c r="Q24" s="31"/>
      <c r="R24" s="31">
        <v>18832</v>
      </c>
      <c r="S24" s="32"/>
      <c r="T24" s="33">
        <f>+ROUND(N24/H24*100,2)</f>
        <v>50.9</v>
      </c>
      <c r="U24" s="33"/>
      <c r="V24" s="33">
        <f>+ROUND(P24/J24*100,2)</f>
        <v>49.55</v>
      </c>
      <c r="W24" s="33"/>
      <c r="X24" s="33">
        <f>+ROUND(R24/L24*100,2)</f>
        <v>52.26</v>
      </c>
      <c r="Y24" s="29"/>
      <c r="Z24" s="18"/>
      <c r="AA24" s="18"/>
      <c r="AB24" s="18"/>
    </row>
    <row r="25" spans="2:28" ht="18.95" customHeight="1" x14ac:dyDescent="0.15">
      <c r="B25" s="85" t="s">
        <v>11</v>
      </c>
      <c r="C25" s="21"/>
      <c r="D25" s="68" t="s">
        <v>30</v>
      </c>
      <c r="E25" s="68"/>
      <c r="F25" s="68"/>
      <c r="G25" s="4"/>
      <c r="H25" s="14">
        <f t="shared" ref="H25:H30" si="10">SUM(J25:L25)</f>
        <v>50587</v>
      </c>
      <c r="I25" s="14"/>
      <c r="J25" s="14">
        <v>25928</v>
      </c>
      <c r="K25" s="14"/>
      <c r="L25" s="14">
        <v>24659</v>
      </c>
      <c r="M25" s="14"/>
      <c r="N25" s="14">
        <f t="shared" ref="N25:N30" si="11">SUM(P25:R25)</f>
        <v>29817</v>
      </c>
      <c r="O25" s="14"/>
      <c r="P25" s="14">
        <v>14846</v>
      </c>
      <c r="Q25" s="14"/>
      <c r="R25" s="14">
        <v>14971</v>
      </c>
      <c r="S25" s="16"/>
      <c r="T25" s="24">
        <f t="shared" ref="T25:T32" si="12">+ROUND(N25/H25*100,2)</f>
        <v>58.94</v>
      </c>
      <c r="U25" s="24"/>
      <c r="V25" s="24">
        <f t="shared" ref="V25:V32" si="13">+ROUND(P25/J25*100,2)</f>
        <v>57.26</v>
      </c>
      <c r="W25" s="24"/>
      <c r="X25" s="24">
        <f t="shared" ref="X25:X32" si="14">+ROUND(R25/L25*100,2)</f>
        <v>60.71</v>
      </c>
      <c r="Y25" s="25"/>
      <c r="Z25" s="18"/>
      <c r="AA25" s="18"/>
      <c r="AB25" s="18"/>
    </row>
    <row r="26" spans="2:28" ht="18.95" customHeight="1" x14ac:dyDescent="0.15">
      <c r="B26" s="85"/>
      <c r="C26" s="21"/>
      <c r="D26" s="78" t="str">
        <f>"   "&amp; 15&amp;"　  "&amp; 4&amp;"    "&amp;13</f>
        <v xml:space="preserve">   15　  4    13</v>
      </c>
      <c r="E26" s="78"/>
      <c r="F26" s="78"/>
      <c r="G26" s="4"/>
      <c r="H26" s="14">
        <f t="shared" si="10"/>
        <v>56076</v>
      </c>
      <c r="I26" s="14"/>
      <c r="J26" s="10">
        <v>28764</v>
      </c>
      <c r="K26" s="10"/>
      <c r="L26" s="10">
        <v>27312</v>
      </c>
      <c r="M26" s="14"/>
      <c r="N26" s="14">
        <f t="shared" si="11"/>
        <v>26662</v>
      </c>
      <c r="O26" s="14"/>
      <c r="P26" s="10">
        <v>13094</v>
      </c>
      <c r="Q26" s="10"/>
      <c r="R26" s="10">
        <v>13568</v>
      </c>
      <c r="S26" s="16"/>
      <c r="T26" s="24">
        <f t="shared" si="12"/>
        <v>47.55</v>
      </c>
      <c r="U26" s="24"/>
      <c r="V26" s="24">
        <f t="shared" si="13"/>
        <v>45.52</v>
      </c>
      <c r="W26" s="24"/>
      <c r="X26" s="24">
        <f t="shared" si="14"/>
        <v>49.68</v>
      </c>
      <c r="Y26" s="25"/>
      <c r="Z26" s="18"/>
      <c r="AA26" s="18"/>
      <c r="AB26" s="18"/>
    </row>
    <row r="27" spans="2:28" ht="18.95" customHeight="1" x14ac:dyDescent="0.15">
      <c r="B27" s="85"/>
      <c r="C27" s="21"/>
      <c r="D27" s="78" t="str">
        <f>"   "&amp; 19&amp;"　  "&amp; 4&amp;"     "&amp;  8</f>
        <v xml:space="preserve">   19　  4     8</v>
      </c>
      <c r="E27" s="78"/>
      <c r="F27" s="78"/>
      <c r="G27" s="4"/>
      <c r="H27" s="14">
        <f t="shared" si="10"/>
        <v>61200</v>
      </c>
      <c r="I27" s="14"/>
      <c r="J27" s="10">
        <v>31017</v>
      </c>
      <c r="K27" s="10"/>
      <c r="L27" s="10">
        <v>30183</v>
      </c>
      <c r="M27" s="14"/>
      <c r="N27" s="14">
        <f t="shared" si="11"/>
        <v>35322</v>
      </c>
      <c r="O27" s="14"/>
      <c r="P27" s="10">
        <v>17511</v>
      </c>
      <c r="Q27" s="10"/>
      <c r="R27" s="10">
        <v>17811</v>
      </c>
      <c r="S27" s="16"/>
      <c r="T27" s="24">
        <f t="shared" si="12"/>
        <v>57.72</v>
      </c>
      <c r="U27" s="24"/>
      <c r="V27" s="24">
        <f t="shared" si="13"/>
        <v>56.46</v>
      </c>
      <c r="W27" s="24"/>
      <c r="X27" s="24">
        <f t="shared" si="14"/>
        <v>59.01</v>
      </c>
      <c r="Y27" s="25"/>
      <c r="Z27" s="18"/>
      <c r="AA27" s="18"/>
      <c r="AB27" s="18"/>
    </row>
    <row r="28" spans="2:28" ht="18.95" customHeight="1" x14ac:dyDescent="0.15">
      <c r="B28" s="85"/>
      <c r="C28" s="21"/>
      <c r="D28" s="78" t="str">
        <f>"   "&amp; 23&amp;"　  "&amp; 4&amp;"    "&amp;10</f>
        <v xml:space="preserve">   23　  4    10</v>
      </c>
      <c r="E28" s="78"/>
      <c r="F28" s="78"/>
      <c r="G28" s="4"/>
      <c r="H28" s="14">
        <f t="shared" si="10"/>
        <v>65812</v>
      </c>
      <c r="I28" s="10"/>
      <c r="J28" s="10">
        <v>33278</v>
      </c>
      <c r="K28" s="10"/>
      <c r="L28" s="10">
        <v>32534</v>
      </c>
      <c r="M28" s="14"/>
      <c r="N28" s="14">
        <f t="shared" si="11"/>
        <v>39690</v>
      </c>
      <c r="O28" s="10"/>
      <c r="P28" s="10">
        <v>19580</v>
      </c>
      <c r="Q28" s="10"/>
      <c r="R28" s="10">
        <v>20110</v>
      </c>
      <c r="S28" s="11"/>
      <c r="T28" s="24">
        <f t="shared" si="12"/>
        <v>60.31</v>
      </c>
      <c r="U28" s="24"/>
      <c r="V28" s="24">
        <f t="shared" si="13"/>
        <v>58.84</v>
      </c>
      <c r="W28" s="24"/>
      <c r="X28" s="24">
        <f t="shared" si="14"/>
        <v>61.81</v>
      </c>
      <c r="Y28" s="25"/>
      <c r="Z28" s="18"/>
      <c r="AA28" s="18"/>
      <c r="AB28" s="18"/>
    </row>
    <row r="29" spans="2:28" ht="18.95" customHeight="1" x14ac:dyDescent="0.15">
      <c r="B29" s="85"/>
      <c r="C29" s="21"/>
      <c r="D29" s="78" t="str">
        <f>"   "&amp; 24&amp;"　 "&amp; 12&amp;"    "&amp;16</f>
        <v xml:space="preserve">   24　 12    16</v>
      </c>
      <c r="E29" s="78"/>
      <c r="F29" s="78"/>
      <c r="G29" s="4"/>
      <c r="H29" s="14">
        <f t="shared" si="10"/>
        <v>66758</v>
      </c>
      <c r="I29" s="10"/>
      <c r="J29" s="10">
        <v>33665</v>
      </c>
      <c r="K29" s="10"/>
      <c r="L29" s="10">
        <v>33093</v>
      </c>
      <c r="M29" s="14"/>
      <c r="N29" s="14">
        <f t="shared" si="11"/>
        <v>44096</v>
      </c>
      <c r="O29" s="10"/>
      <c r="P29" s="10">
        <v>22284</v>
      </c>
      <c r="Q29" s="10"/>
      <c r="R29" s="10">
        <v>21812</v>
      </c>
      <c r="S29" s="11"/>
      <c r="T29" s="24">
        <f t="shared" si="12"/>
        <v>66.05</v>
      </c>
      <c r="U29" s="24"/>
      <c r="V29" s="24">
        <f t="shared" si="13"/>
        <v>66.19</v>
      </c>
      <c r="W29" s="24"/>
      <c r="X29" s="24">
        <f t="shared" si="14"/>
        <v>65.91</v>
      </c>
      <c r="Y29" s="25"/>
      <c r="Z29" s="18"/>
      <c r="AA29" s="18"/>
      <c r="AB29" s="18"/>
    </row>
    <row r="30" spans="2:28" ht="18.95" customHeight="1" x14ac:dyDescent="0.15">
      <c r="B30" s="85"/>
      <c r="C30" s="21"/>
      <c r="D30" s="78" t="str">
        <f>"   "&amp; 26&amp;"　   "&amp; 2&amp;"      "&amp;  9</f>
        <v xml:space="preserve">   26　   2      9</v>
      </c>
      <c r="E30" s="78"/>
      <c r="F30" s="78"/>
      <c r="G30" s="4"/>
      <c r="H30" s="10">
        <f t="shared" si="10"/>
        <v>67262</v>
      </c>
      <c r="I30" s="10"/>
      <c r="J30" s="10">
        <v>33902</v>
      </c>
      <c r="K30" s="10"/>
      <c r="L30" s="10">
        <v>33360</v>
      </c>
      <c r="M30" s="10"/>
      <c r="N30" s="10">
        <f t="shared" si="11"/>
        <v>32272</v>
      </c>
      <c r="O30" s="10"/>
      <c r="P30" s="10">
        <v>16337</v>
      </c>
      <c r="Q30" s="10"/>
      <c r="R30" s="10">
        <v>15935</v>
      </c>
      <c r="S30" s="11"/>
      <c r="T30" s="26">
        <f t="shared" si="12"/>
        <v>47.98</v>
      </c>
      <c r="U30" s="26"/>
      <c r="V30" s="26">
        <f t="shared" si="13"/>
        <v>48.19</v>
      </c>
      <c r="W30" s="26"/>
      <c r="X30" s="26">
        <f t="shared" si="14"/>
        <v>47.77</v>
      </c>
      <c r="Y30" s="25"/>
      <c r="Z30" s="18"/>
      <c r="AA30" s="18"/>
      <c r="AB30" s="18"/>
    </row>
    <row r="31" spans="2:28" ht="18.95" customHeight="1" x14ac:dyDescent="0.15">
      <c r="B31" s="85"/>
      <c r="C31" s="21"/>
      <c r="D31" s="78" t="str">
        <f>"   "&amp; 28&amp;"　  "&amp; 7&amp;"     "&amp; 31</f>
        <v xml:space="preserve">   28　  7     31</v>
      </c>
      <c r="E31" s="78"/>
      <c r="F31" s="78"/>
      <c r="G31" s="4"/>
      <c r="H31" s="10">
        <f>SUM(J31:L31)</f>
        <v>70607</v>
      </c>
      <c r="I31" s="10"/>
      <c r="J31" s="10">
        <v>35467</v>
      </c>
      <c r="K31" s="10"/>
      <c r="L31" s="10">
        <v>35140</v>
      </c>
      <c r="M31" s="10"/>
      <c r="N31" s="10">
        <f>SUM(P31:R31)</f>
        <v>44321</v>
      </c>
      <c r="O31" s="10"/>
      <c r="P31" s="10">
        <v>21837</v>
      </c>
      <c r="Q31" s="10"/>
      <c r="R31" s="10">
        <v>22484</v>
      </c>
      <c r="S31" s="11"/>
      <c r="T31" s="26">
        <f t="shared" ref="T31" si="15">+ROUND(N31/H31*100,2)</f>
        <v>62.77</v>
      </c>
      <c r="U31" s="26"/>
      <c r="V31" s="26">
        <f t="shared" ref="V31" si="16">+ROUND(P31/J31*100,2)</f>
        <v>61.57</v>
      </c>
      <c r="W31" s="26"/>
      <c r="X31" s="26">
        <f t="shared" ref="X31" si="17">+ROUND(R31/L31*100,2)</f>
        <v>63.98</v>
      </c>
      <c r="Y31" s="25"/>
      <c r="Z31" s="18"/>
      <c r="AA31" s="18"/>
      <c r="AB31" s="18"/>
    </row>
    <row r="32" spans="2:28" ht="18.95" customHeight="1" x14ac:dyDescent="0.15">
      <c r="B32" s="86"/>
      <c r="C32" s="28"/>
      <c r="D32" s="80" t="s">
        <v>37</v>
      </c>
      <c r="E32" s="81"/>
      <c r="F32" s="81"/>
      <c r="G32" s="1"/>
      <c r="H32" s="31">
        <f>SUM(J32:L32)</f>
        <v>73475</v>
      </c>
      <c r="I32" s="31"/>
      <c r="J32" s="31">
        <v>36652</v>
      </c>
      <c r="K32" s="31"/>
      <c r="L32" s="31">
        <v>36823</v>
      </c>
      <c r="M32" s="31"/>
      <c r="N32" s="31">
        <f>SUM(P32:R32)</f>
        <v>42346</v>
      </c>
      <c r="O32" s="31"/>
      <c r="P32" s="31">
        <v>20672</v>
      </c>
      <c r="Q32" s="31"/>
      <c r="R32" s="31">
        <v>21674</v>
      </c>
      <c r="S32" s="32"/>
      <c r="T32" s="34">
        <f t="shared" si="12"/>
        <v>57.63</v>
      </c>
      <c r="U32" s="34"/>
      <c r="V32" s="34">
        <f t="shared" si="13"/>
        <v>56.4</v>
      </c>
      <c r="W32" s="34"/>
      <c r="X32" s="34">
        <f t="shared" si="14"/>
        <v>58.86</v>
      </c>
      <c r="Y32" s="29"/>
      <c r="Z32" s="18"/>
      <c r="AA32" s="18"/>
      <c r="AB32" s="18"/>
    </row>
    <row r="33" spans="2:28" ht="18.95" customHeight="1" x14ac:dyDescent="0.15">
      <c r="B33" s="85" t="s">
        <v>12</v>
      </c>
      <c r="C33" s="21"/>
      <c r="D33" s="68" t="s">
        <v>25</v>
      </c>
      <c r="E33" s="68"/>
      <c r="F33" s="68"/>
      <c r="G33" s="4"/>
      <c r="H33" s="14">
        <f t="shared" ref="H33:H39" si="18">SUM(J33:L33)</f>
        <v>37586</v>
      </c>
      <c r="I33" s="14"/>
      <c r="J33" s="14">
        <v>19214</v>
      </c>
      <c r="K33" s="14"/>
      <c r="L33" s="14">
        <v>18372</v>
      </c>
      <c r="M33" s="14"/>
      <c r="N33" s="14">
        <f t="shared" ref="N33:N39" si="19">SUM(P33:R33)</f>
        <v>23621</v>
      </c>
      <c r="O33" s="14"/>
      <c r="P33" s="14">
        <v>11507</v>
      </c>
      <c r="Q33" s="14"/>
      <c r="R33" s="14">
        <v>12114</v>
      </c>
      <c r="S33" s="16"/>
      <c r="T33" s="24">
        <f t="shared" ref="T33:T39" si="20">+ROUND(N33/H33*100,2)</f>
        <v>62.85</v>
      </c>
      <c r="U33" s="24"/>
      <c r="V33" s="24">
        <f t="shared" ref="V33:V39" si="21">+ROUND(P33/J33*100,2)</f>
        <v>59.89</v>
      </c>
      <c r="W33" s="24"/>
      <c r="X33" s="24">
        <f t="shared" ref="X33:X39" si="22">+ROUND(R33/L33*100,2)</f>
        <v>65.94</v>
      </c>
      <c r="Y33" s="25"/>
      <c r="Z33" s="18"/>
      <c r="AA33" s="18"/>
      <c r="AB33" s="18"/>
    </row>
    <row r="34" spans="2:28" ht="18.95" customHeight="1" x14ac:dyDescent="0.15">
      <c r="B34" s="85"/>
      <c r="C34" s="21"/>
      <c r="D34" s="78" t="str">
        <f>"      "&amp; 5&amp;"　   "&amp; 6&amp;"    "&amp;27</f>
        <v xml:space="preserve">      5　   6    27</v>
      </c>
      <c r="E34" s="78"/>
      <c r="F34" s="78"/>
      <c r="G34" s="4"/>
      <c r="H34" s="14">
        <f t="shared" si="18"/>
        <v>45223</v>
      </c>
      <c r="I34" s="14"/>
      <c r="J34" s="14">
        <v>23510</v>
      </c>
      <c r="K34" s="14"/>
      <c r="L34" s="14">
        <v>21713</v>
      </c>
      <c r="M34" s="14"/>
      <c r="N34" s="14">
        <f t="shared" si="19"/>
        <v>24816</v>
      </c>
      <c r="O34" s="14"/>
      <c r="P34" s="14">
        <v>12217</v>
      </c>
      <c r="Q34" s="14"/>
      <c r="R34" s="14">
        <v>12599</v>
      </c>
      <c r="S34" s="16"/>
      <c r="T34" s="24">
        <f t="shared" si="20"/>
        <v>54.87</v>
      </c>
      <c r="U34" s="24"/>
      <c r="V34" s="24">
        <f t="shared" si="21"/>
        <v>51.97</v>
      </c>
      <c r="W34" s="24"/>
      <c r="X34" s="24">
        <f t="shared" si="22"/>
        <v>58.03</v>
      </c>
      <c r="Y34" s="25"/>
      <c r="Z34" s="18"/>
      <c r="AA34" s="18"/>
      <c r="AB34" s="18"/>
    </row>
    <row r="35" spans="2:28" ht="18.95" customHeight="1" x14ac:dyDescent="0.15">
      <c r="B35" s="85"/>
      <c r="C35" s="21"/>
      <c r="D35" s="78" t="str">
        <f>"      "&amp;9&amp;"　   "&amp; 7&amp;"     "&amp; 6</f>
        <v xml:space="preserve">      9　   7     6</v>
      </c>
      <c r="E35" s="78"/>
      <c r="F35" s="78"/>
      <c r="G35" s="4"/>
      <c r="H35" s="14">
        <f t="shared" si="18"/>
        <v>48832</v>
      </c>
      <c r="I35" s="14"/>
      <c r="J35" s="14">
        <v>25099</v>
      </c>
      <c r="K35" s="14"/>
      <c r="L35" s="14">
        <v>23733</v>
      </c>
      <c r="M35" s="14"/>
      <c r="N35" s="14">
        <f t="shared" si="19"/>
        <v>20699</v>
      </c>
      <c r="O35" s="14"/>
      <c r="P35" s="14">
        <v>10216</v>
      </c>
      <c r="Q35" s="14"/>
      <c r="R35" s="14">
        <v>10483</v>
      </c>
      <c r="S35" s="16"/>
      <c r="T35" s="24">
        <f t="shared" si="20"/>
        <v>42.39</v>
      </c>
      <c r="U35" s="24"/>
      <c r="V35" s="24">
        <f t="shared" si="21"/>
        <v>40.700000000000003</v>
      </c>
      <c r="W35" s="24"/>
      <c r="X35" s="24">
        <f t="shared" si="22"/>
        <v>44.17</v>
      </c>
      <c r="Y35" s="25"/>
      <c r="Z35" s="18"/>
      <c r="AA35" s="18"/>
      <c r="AB35" s="18"/>
    </row>
    <row r="36" spans="2:28" ht="18.95" customHeight="1" x14ac:dyDescent="0.15">
      <c r="B36" s="85"/>
      <c r="C36" s="21"/>
      <c r="D36" s="78" t="str">
        <f>" 　  "&amp; 13&amp;"　   "&amp; 6&amp;"    "&amp;24</f>
        <v xml:space="preserve"> 　  13　   6    24</v>
      </c>
      <c r="E36" s="78"/>
      <c r="F36" s="78"/>
      <c r="G36" s="4"/>
      <c r="H36" s="14">
        <f t="shared" si="18"/>
        <v>53987</v>
      </c>
      <c r="I36" s="14"/>
      <c r="J36" s="14">
        <v>27676</v>
      </c>
      <c r="K36" s="14"/>
      <c r="L36" s="14">
        <v>26311</v>
      </c>
      <c r="M36" s="14"/>
      <c r="N36" s="14">
        <f t="shared" si="19"/>
        <v>26554</v>
      </c>
      <c r="O36" s="14"/>
      <c r="P36" s="14">
        <v>13126</v>
      </c>
      <c r="Q36" s="14"/>
      <c r="R36" s="14">
        <v>13428</v>
      </c>
      <c r="S36" s="16"/>
      <c r="T36" s="24">
        <f t="shared" si="20"/>
        <v>49.19</v>
      </c>
      <c r="U36" s="24"/>
      <c r="V36" s="24">
        <f t="shared" si="21"/>
        <v>47.43</v>
      </c>
      <c r="W36" s="24"/>
      <c r="X36" s="24">
        <f t="shared" si="22"/>
        <v>51.04</v>
      </c>
      <c r="Y36" s="25"/>
      <c r="Z36" s="18"/>
      <c r="AA36" s="18"/>
      <c r="AB36" s="18"/>
    </row>
    <row r="37" spans="2:28" ht="18.95" customHeight="1" x14ac:dyDescent="0.15">
      <c r="B37" s="85"/>
      <c r="C37" s="21"/>
      <c r="D37" s="78" t="s">
        <v>27</v>
      </c>
      <c r="E37" s="78"/>
      <c r="F37" s="78"/>
      <c r="G37" s="4"/>
      <c r="H37" s="14">
        <f t="shared" si="18"/>
        <v>58391</v>
      </c>
      <c r="I37" s="14"/>
      <c r="J37" s="14">
        <v>29759</v>
      </c>
      <c r="K37" s="14"/>
      <c r="L37" s="14">
        <v>28632</v>
      </c>
      <c r="M37" s="14"/>
      <c r="N37" s="14">
        <f t="shared" si="19"/>
        <v>22793</v>
      </c>
      <c r="O37" s="14"/>
      <c r="P37" s="14">
        <v>11432</v>
      </c>
      <c r="Q37" s="14"/>
      <c r="R37" s="14">
        <v>11361</v>
      </c>
      <c r="S37" s="16"/>
      <c r="T37" s="24">
        <f t="shared" si="20"/>
        <v>39.04</v>
      </c>
      <c r="U37" s="24"/>
      <c r="V37" s="24">
        <f t="shared" si="21"/>
        <v>38.42</v>
      </c>
      <c r="W37" s="24"/>
      <c r="X37" s="24">
        <f t="shared" si="22"/>
        <v>39.68</v>
      </c>
      <c r="Y37" s="25"/>
      <c r="Z37" s="18"/>
      <c r="AA37" s="18"/>
      <c r="AB37" s="18"/>
    </row>
    <row r="38" spans="2:28" ht="18.95" customHeight="1" x14ac:dyDescent="0.15">
      <c r="B38" s="85"/>
      <c r="C38" s="21"/>
      <c r="D38" s="78" t="s">
        <v>26</v>
      </c>
      <c r="E38" s="78"/>
      <c r="F38" s="78"/>
      <c r="G38" s="4"/>
      <c r="H38" s="14">
        <f t="shared" si="18"/>
        <v>63991</v>
      </c>
      <c r="I38" s="14"/>
      <c r="J38" s="14">
        <v>32445</v>
      </c>
      <c r="K38" s="14"/>
      <c r="L38" s="14">
        <v>31546</v>
      </c>
      <c r="M38" s="14"/>
      <c r="N38" s="14">
        <f t="shared" si="19"/>
        <v>35352</v>
      </c>
      <c r="O38" s="14"/>
      <c r="P38" s="14">
        <v>17980</v>
      </c>
      <c r="Q38" s="14"/>
      <c r="R38" s="14">
        <v>17372</v>
      </c>
      <c r="S38" s="16"/>
      <c r="T38" s="24">
        <f t="shared" si="20"/>
        <v>55.25</v>
      </c>
      <c r="U38" s="24"/>
      <c r="V38" s="24">
        <f t="shared" si="21"/>
        <v>55.42</v>
      </c>
      <c r="W38" s="24"/>
      <c r="X38" s="24">
        <f t="shared" si="22"/>
        <v>55.07</v>
      </c>
      <c r="Y38" s="25"/>
      <c r="Z38" s="18"/>
      <c r="AA38" s="18"/>
      <c r="AB38" s="18"/>
    </row>
    <row r="39" spans="2:28" ht="18.95" customHeight="1" x14ac:dyDescent="0.15">
      <c r="B39" s="85"/>
      <c r="C39" s="21"/>
      <c r="D39" s="78" t="s">
        <v>29</v>
      </c>
      <c r="E39" s="78"/>
      <c r="F39" s="78"/>
      <c r="G39" s="4"/>
      <c r="H39" s="14">
        <f t="shared" si="18"/>
        <v>66604</v>
      </c>
      <c r="I39" s="14"/>
      <c r="J39" s="14">
        <v>33542</v>
      </c>
      <c r="K39" s="14"/>
      <c r="L39" s="14">
        <v>33062</v>
      </c>
      <c r="M39" s="14"/>
      <c r="N39" s="14">
        <f t="shared" si="19"/>
        <v>31320</v>
      </c>
      <c r="O39" s="14"/>
      <c r="P39" s="14">
        <v>15615</v>
      </c>
      <c r="Q39" s="14"/>
      <c r="R39" s="14">
        <v>15705</v>
      </c>
      <c r="S39" s="16"/>
      <c r="T39" s="24">
        <f t="shared" si="20"/>
        <v>47.02</v>
      </c>
      <c r="U39" s="24"/>
      <c r="V39" s="24">
        <f t="shared" si="21"/>
        <v>46.55</v>
      </c>
      <c r="W39" s="24"/>
      <c r="X39" s="24">
        <f t="shared" si="22"/>
        <v>47.5</v>
      </c>
      <c r="Y39" s="25"/>
      <c r="Z39" s="18"/>
      <c r="AA39" s="18"/>
      <c r="AB39" s="18"/>
    </row>
    <row r="40" spans="2:28" ht="18.95" customHeight="1" x14ac:dyDescent="0.15">
      <c r="B40" s="85"/>
      <c r="C40" s="21"/>
      <c r="D40" s="78" t="s">
        <v>33</v>
      </c>
      <c r="E40" s="78"/>
      <c r="F40" s="78"/>
      <c r="G40" s="4"/>
      <c r="H40" s="14">
        <f>SUM(J40:L40)</f>
        <v>71276</v>
      </c>
      <c r="I40" s="14"/>
      <c r="J40" s="14">
        <v>35775</v>
      </c>
      <c r="K40" s="14"/>
      <c r="L40" s="14">
        <v>35501</v>
      </c>
      <c r="M40" s="14"/>
      <c r="N40" s="14">
        <f>SUM(P40:R40)</f>
        <v>38760</v>
      </c>
      <c r="O40" s="14"/>
      <c r="P40" s="14">
        <v>19442</v>
      </c>
      <c r="Q40" s="14"/>
      <c r="R40" s="14">
        <v>19318</v>
      </c>
      <c r="S40" s="16"/>
      <c r="T40" s="24">
        <f>+ROUND(N40/H40*100,2)</f>
        <v>54.38</v>
      </c>
      <c r="U40" s="24"/>
      <c r="V40" s="24">
        <f>+ROUND(P40/J40*100,2)</f>
        <v>54.35</v>
      </c>
      <c r="W40" s="24"/>
      <c r="X40" s="24">
        <f>+ROUND(R40/L40*100,2)</f>
        <v>54.42</v>
      </c>
      <c r="Y40" s="25"/>
      <c r="Z40" s="18"/>
      <c r="AA40" s="18"/>
      <c r="AB40" s="18"/>
    </row>
    <row r="41" spans="2:28" ht="18.95" customHeight="1" x14ac:dyDescent="0.15">
      <c r="B41" s="86"/>
      <c r="C41" s="28"/>
      <c r="D41" s="68" t="s">
        <v>38</v>
      </c>
      <c r="E41" s="68"/>
      <c r="F41" s="68"/>
      <c r="G41" s="1"/>
      <c r="H41" s="30">
        <f>SUM(J41:L41)</f>
        <v>74482</v>
      </c>
      <c r="I41" s="30"/>
      <c r="J41" s="30">
        <v>37183</v>
      </c>
      <c r="K41" s="30"/>
      <c r="L41" s="30">
        <v>37299</v>
      </c>
      <c r="M41" s="30"/>
      <c r="N41" s="30">
        <f>SUM(P41:R41)</f>
        <v>33036</v>
      </c>
      <c r="O41" s="30"/>
      <c r="P41" s="30">
        <v>16527</v>
      </c>
      <c r="Q41" s="30"/>
      <c r="R41" s="30">
        <v>16509</v>
      </c>
      <c r="S41" s="35"/>
      <c r="T41" s="33">
        <f>+ROUND(N41/H41*100,2)</f>
        <v>44.35</v>
      </c>
      <c r="U41" s="33"/>
      <c r="V41" s="33">
        <f>+ROUND(P41/J41*100,2)</f>
        <v>44.45</v>
      </c>
      <c r="W41" s="33"/>
      <c r="X41" s="33">
        <f>+ROUND(R41/L41*100,2)</f>
        <v>44.26</v>
      </c>
      <c r="Y41" s="29"/>
      <c r="Z41" s="18"/>
      <c r="AA41" s="18"/>
      <c r="AB41" s="18"/>
    </row>
    <row r="42" spans="2:28" x14ac:dyDescent="0.15">
      <c r="B42" s="3"/>
      <c r="C42" s="3"/>
      <c r="D42" s="54"/>
      <c r="E42" s="54"/>
      <c r="F42" s="54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18"/>
      <c r="AA42" s="18"/>
      <c r="AB42" s="18"/>
    </row>
    <row r="43" spans="2:28" x14ac:dyDescent="0.15">
      <c r="B43" s="65" t="s">
        <v>13</v>
      </c>
      <c r="C43" s="65"/>
      <c r="D43" s="65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</row>
  </sheetData>
  <mergeCells count="56">
    <mergeCell ref="B9:B16"/>
    <mergeCell ref="B17:B24"/>
    <mergeCell ref="D39:F39"/>
    <mergeCell ref="B33:B41"/>
    <mergeCell ref="D25:F25"/>
    <mergeCell ref="D26:F26"/>
    <mergeCell ref="B25:B32"/>
    <mergeCell ref="D30:F30"/>
    <mergeCell ref="D31:F31"/>
    <mergeCell ref="D13:F13"/>
    <mergeCell ref="D21:F21"/>
    <mergeCell ref="D19:F19"/>
    <mergeCell ref="D20:F20"/>
    <mergeCell ref="D17:F17"/>
    <mergeCell ref="D28:F28"/>
    <mergeCell ref="D27:F27"/>
    <mergeCell ref="B43:D43"/>
    <mergeCell ref="D41:F41"/>
    <mergeCell ref="D29:F29"/>
    <mergeCell ref="D36:F36"/>
    <mergeCell ref="D35:F35"/>
    <mergeCell ref="D37:F37"/>
    <mergeCell ref="D38:F38"/>
    <mergeCell ref="D33:F33"/>
    <mergeCell ref="D34:F34"/>
    <mergeCell ref="D40:F40"/>
    <mergeCell ref="D22:F22"/>
    <mergeCell ref="D16:F16"/>
    <mergeCell ref="D24:F24"/>
    <mergeCell ref="D32:F32"/>
    <mergeCell ref="D23:F23"/>
    <mergeCell ref="D18:F18"/>
    <mergeCell ref="D12:F12"/>
    <mergeCell ref="D15:F15"/>
    <mergeCell ref="D14:F14"/>
    <mergeCell ref="D11:F11"/>
    <mergeCell ref="D10:F10"/>
    <mergeCell ref="D9:F9"/>
    <mergeCell ref="X7:Y7"/>
    <mergeCell ref="V7:W7"/>
    <mergeCell ref="H7:I7"/>
    <mergeCell ref="J7:K7"/>
    <mergeCell ref="L7:M7"/>
    <mergeCell ref="C6:G7"/>
    <mergeCell ref="H6:M6"/>
    <mergeCell ref="A1:C1"/>
    <mergeCell ref="B6:B7"/>
    <mergeCell ref="B4:E4"/>
    <mergeCell ref="N7:O7"/>
    <mergeCell ref="V1:Y1"/>
    <mergeCell ref="T6:Y6"/>
    <mergeCell ref="R7:S7"/>
    <mergeCell ref="P7:Q7"/>
    <mergeCell ref="T7:U7"/>
    <mergeCell ref="N6:S6"/>
    <mergeCell ref="B5:C5"/>
  </mergeCells>
  <phoneticPr fontId="2"/>
  <pageMargins left="0.59055118110236227" right="0" top="0.59055118110236227" bottom="0" header="0.51181102362204722" footer="0.51181102362204722"/>
  <pageSetup paperSize="9" scale="70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tabSelected="1" zoomScale="75" workbookViewId="0">
      <selection activeCell="I5" sqref="I5"/>
    </sheetView>
  </sheetViews>
  <sheetFormatPr defaultRowHeight="13.5" x14ac:dyDescent="0.15"/>
  <cols>
    <col min="1" max="1" width="11.875" customWidth="1"/>
    <col min="2" max="2" width="7.375" customWidth="1"/>
    <col min="3" max="3" width="7.875" customWidth="1"/>
    <col min="4" max="4" width="6.625" customWidth="1"/>
    <col min="5" max="5" width="2.875" customWidth="1"/>
    <col min="6" max="6" width="9.625" customWidth="1"/>
    <col min="7" max="8" width="5.125" customWidth="1"/>
    <col min="9" max="9" width="12.75" customWidth="1"/>
    <col min="10" max="11" width="11.875" customWidth="1"/>
    <col min="12" max="12" width="11" customWidth="1"/>
    <col min="13" max="13" width="9.625" customWidth="1"/>
    <col min="14" max="14" width="3.75" customWidth="1"/>
    <col min="15" max="15" width="9.625" customWidth="1"/>
    <col min="16" max="16" width="3.75" customWidth="1"/>
    <col min="17" max="18" width="13.25" customWidth="1"/>
    <col min="19" max="19" width="11.875" customWidth="1"/>
  </cols>
  <sheetData>
    <row r="1" spans="1:21" x14ac:dyDescent="0.15">
      <c r="A1" s="59"/>
      <c r="B1" s="59"/>
      <c r="C1" s="59"/>
      <c r="R1" s="94"/>
      <c r="S1" s="94"/>
      <c r="T1" s="94"/>
      <c r="U1" s="9"/>
    </row>
    <row r="2" spans="1:21" ht="14.25" x14ac:dyDescent="0.15">
      <c r="B2" s="5"/>
    </row>
    <row r="3" spans="1:21" ht="9.75" customHeight="1" x14ac:dyDescent="0.15"/>
    <row r="4" spans="1:21" ht="14.25" x14ac:dyDescent="0.15">
      <c r="I4" s="95" t="s">
        <v>44</v>
      </c>
      <c r="J4" s="95"/>
      <c r="K4" s="95"/>
      <c r="L4" s="93" t="s">
        <v>14</v>
      </c>
      <c r="M4" s="93"/>
      <c r="N4" s="93"/>
      <c r="O4" s="93"/>
    </row>
    <row r="5" spans="1:21" ht="14.25" x14ac:dyDescent="0.15">
      <c r="B5" s="62" t="s">
        <v>15</v>
      </c>
      <c r="C5" s="62"/>
    </row>
    <row r="7" spans="1:21" x14ac:dyDescent="0.15">
      <c r="B7" s="67" t="s">
        <v>31</v>
      </c>
      <c r="C7" s="67"/>
      <c r="D7" s="6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3"/>
    </row>
    <row r="8" spans="1:21" ht="27.95" customHeight="1" x14ac:dyDescent="0.15">
      <c r="B8" s="72" t="s">
        <v>0</v>
      </c>
      <c r="C8" s="74"/>
      <c r="D8" s="72" t="s">
        <v>4</v>
      </c>
      <c r="E8" s="73"/>
      <c r="F8" s="73"/>
      <c r="G8" s="73"/>
      <c r="H8" s="74"/>
      <c r="I8" s="63" t="s">
        <v>16</v>
      </c>
      <c r="J8" s="66"/>
      <c r="K8" s="66"/>
      <c r="L8" s="63" t="s">
        <v>17</v>
      </c>
      <c r="M8" s="66"/>
      <c r="N8" s="66"/>
      <c r="O8" s="66"/>
      <c r="P8" s="64"/>
      <c r="Q8" s="63" t="s">
        <v>7</v>
      </c>
      <c r="R8" s="66"/>
      <c r="S8" s="64"/>
      <c r="T8" s="3"/>
    </row>
    <row r="9" spans="1:21" ht="27.95" customHeight="1" x14ac:dyDescent="0.15">
      <c r="B9" s="75"/>
      <c r="C9" s="77"/>
      <c r="D9" s="75"/>
      <c r="E9" s="76"/>
      <c r="F9" s="76"/>
      <c r="G9" s="76"/>
      <c r="H9" s="77"/>
      <c r="I9" s="6" t="s">
        <v>1</v>
      </c>
      <c r="J9" s="6" t="s">
        <v>8</v>
      </c>
      <c r="K9" s="2" t="s">
        <v>9</v>
      </c>
      <c r="L9" s="7" t="s">
        <v>1</v>
      </c>
      <c r="M9" s="63" t="s">
        <v>8</v>
      </c>
      <c r="N9" s="64"/>
      <c r="O9" s="63" t="s">
        <v>9</v>
      </c>
      <c r="P9" s="64"/>
      <c r="Q9" s="7" t="s">
        <v>10</v>
      </c>
      <c r="R9" s="7" t="s">
        <v>8</v>
      </c>
      <c r="S9" s="38" t="s">
        <v>9</v>
      </c>
      <c r="T9" s="4"/>
    </row>
    <row r="10" spans="1:21" ht="9.4" customHeight="1" x14ac:dyDescent="0.15">
      <c r="B10" s="2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27"/>
      <c r="R10" s="27"/>
      <c r="S10" s="25"/>
      <c r="T10" s="3"/>
    </row>
    <row r="11" spans="1:21" ht="18.95" customHeight="1" x14ac:dyDescent="0.15">
      <c r="B11" s="99" t="s">
        <v>28</v>
      </c>
      <c r="C11" s="87" t="s">
        <v>19</v>
      </c>
      <c r="D11" s="87"/>
      <c r="E11" s="96">
        <v>40055</v>
      </c>
      <c r="F11" s="96"/>
      <c r="G11" s="96"/>
      <c r="H11" s="4"/>
      <c r="I11" s="15">
        <f t="shared" ref="I11:I12" si="0">SUM(J11:K11)</f>
        <v>65139</v>
      </c>
      <c r="J11" s="12">
        <v>33058</v>
      </c>
      <c r="K11" s="12">
        <v>32081</v>
      </c>
      <c r="L11" s="15">
        <f t="shared" ref="L11:L12" si="1">+M11+O11</f>
        <v>44830</v>
      </c>
      <c r="M11" s="10">
        <v>22749</v>
      </c>
      <c r="N11" s="10"/>
      <c r="O11" s="10">
        <v>22081</v>
      </c>
      <c r="P11" s="16"/>
      <c r="Q11" s="17">
        <f>+ROUND(L11/I11*100,2)</f>
        <v>68.819999999999993</v>
      </c>
      <c r="R11" s="13">
        <f>ROUND(M11/J11*100,2)</f>
        <v>68.819999999999993</v>
      </c>
      <c r="S11" s="45">
        <f>ROUND(O11/K11*100,2)</f>
        <v>68.83</v>
      </c>
      <c r="T11" s="3"/>
    </row>
    <row r="12" spans="1:21" ht="18.95" customHeight="1" x14ac:dyDescent="0.15">
      <c r="B12" s="99"/>
      <c r="C12" s="90" t="s">
        <v>18</v>
      </c>
      <c r="D12" s="90"/>
      <c r="E12" s="96"/>
      <c r="F12" s="96"/>
      <c r="G12" s="96"/>
      <c r="H12" s="4"/>
      <c r="I12" s="15">
        <f t="shared" si="0"/>
        <v>65139</v>
      </c>
      <c r="J12" s="12">
        <v>33058</v>
      </c>
      <c r="K12" s="12">
        <v>32081</v>
      </c>
      <c r="L12" s="15">
        <f t="shared" si="1"/>
        <v>44830</v>
      </c>
      <c r="M12" s="10">
        <v>22746</v>
      </c>
      <c r="N12" s="10"/>
      <c r="O12" s="10">
        <v>22084</v>
      </c>
      <c r="P12" s="16"/>
      <c r="Q12" s="17">
        <f>+ROUND(L12/I12*100,2)</f>
        <v>68.819999999999993</v>
      </c>
      <c r="R12" s="13">
        <f>ROUND(M12/J12*100,2)</f>
        <v>68.81</v>
      </c>
      <c r="S12" s="45">
        <f>ROUND(O12/K12*100,2)</f>
        <v>68.84</v>
      </c>
      <c r="T12" s="3"/>
    </row>
    <row r="13" spans="1:21" ht="8.25" customHeight="1" x14ac:dyDescent="0.15">
      <c r="B13" s="99"/>
      <c r="C13" s="39"/>
      <c r="D13" s="39"/>
      <c r="E13" s="4"/>
      <c r="F13" s="42"/>
      <c r="G13" s="43"/>
      <c r="H13" s="4"/>
      <c r="I13" s="15"/>
      <c r="J13" s="15"/>
      <c r="K13" s="15"/>
      <c r="L13" s="15"/>
      <c r="M13" s="14"/>
      <c r="N13" s="14"/>
      <c r="O13" s="14"/>
      <c r="P13" s="16"/>
      <c r="Q13" s="17"/>
      <c r="R13" s="17"/>
      <c r="S13" s="40"/>
      <c r="T13" s="3"/>
    </row>
    <row r="14" spans="1:21" ht="18.95" customHeight="1" x14ac:dyDescent="0.15">
      <c r="B14" s="99"/>
      <c r="C14" s="87" t="s">
        <v>19</v>
      </c>
      <c r="D14" s="87"/>
      <c r="E14" s="4"/>
      <c r="F14" s="92" t="str">
        <f>+"  "&amp;24&amp;"    "&amp;12&amp;"    "&amp;16</f>
        <v xml:space="preserve">  24    12    16</v>
      </c>
      <c r="G14" s="92"/>
      <c r="H14" s="4"/>
      <c r="I14" s="15">
        <f>SUM(J14:K14)</f>
        <v>67368</v>
      </c>
      <c r="J14" s="12">
        <v>34006</v>
      </c>
      <c r="K14" s="12">
        <v>33362</v>
      </c>
      <c r="L14" s="15">
        <f>+M14+O14</f>
        <v>44195</v>
      </c>
      <c r="M14" s="10">
        <v>22347</v>
      </c>
      <c r="N14" s="10"/>
      <c r="O14" s="10">
        <v>21848</v>
      </c>
      <c r="P14" s="16"/>
      <c r="Q14" s="17">
        <f>+ROUND(L14/I14*100,2)</f>
        <v>65.599999999999994</v>
      </c>
      <c r="R14" s="13">
        <f>ROUND(M14/J14*100,2)</f>
        <v>65.709999999999994</v>
      </c>
      <c r="S14" s="45">
        <f>ROUND(O14/K14*100,2)</f>
        <v>65.489999999999995</v>
      </c>
      <c r="T14" s="3"/>
    </row>
    <row r="15" spans="1:21" ht="18.95" customHeight="1" x14ac:dyDescent="0.15">
      <c r="B15" s="99"/>
      <c r="C15" s="90" t="s">
        <v>18</v>
      </c>
      <c r="D15" s="90"/>
      <c r="E15" s="4"/>
      <c r="F15" s="92"/>
      <c r="G15" s="92"/>
      <c r="H15" s="4"/>
      <c r="I15" s="15">
        <f>SUM(J15:K15)</f>
        <v>67368</v>
      </c>
      <c r="J15" s="12">
        <v>34006</v>
      </c>
      <c r="K15" s="12">
        <v>33362</v>
      </c>
      <c r="L15" s="15">
        <f>+M15+O15</f>
        <v>44188</v>
      </c>
      <c r="M15" s="10">
        <v>22342</v>
      </c>
      <c r="N15" s="10"/>
      <c r="O15" s="10">
        <v>21846</v>
      </c>
      <c r="P15" s="16"/>
      <c r="Q15" s="17">
        <f>+ROUND(L15/I15*100,2)</f>
        <v>65.59</v>
      </c>
      <c r="R15" s="13">
        <f>ROUND(M15/J15*100,2)</f>
        <v>65.7</v>
      </c>
      <c r="S15" s="45">
        <f>ROUND(O15/K15*100,2)</f>
        <v>65.48</v>
      </c>
      <c r="T15" s="3"/>
    </row>
    <row r="16" spans="1:21" ht="8.25" customHeight="1" x14ac:dyDescent="0.15">
      <c r="B16" s="99"/>
      <c r="C16" s="53"/>
      <c r="D16" s="53"/>
      <c r="E16" s="4"/>
      <c r="F16" s="4"/>
      <c r="G16" s="4"/>
      <c r="H16" s="4"/>
      <c r="I16" s="15"/>
      <c r="J16" s="12"/>
      <c r="K16" s="12"/>
      <c r="L16" s="15"/>
      <c r="M16" s="10"/>
      <c r="N16" s="10"/>
      <c r="O16" s="10"/>
      <c r="P16" s="16"/>
      <c r="Q16" s="17"/>
      <c r="R16" s="13"/>
      <c r="S16" s="45"/>
      <c r="T16" s="3"/>
    </row>
    <row r="17" spans="2:20" ht="18.95" customHeight="1" x14ac:dyDescent="0.15">
      <c r="B17" s="99"/>
      <c r="C17" s="87" t="s">
        <v>19</v>
      </c>
      <c r="D17" s="87"/>
      <c r="E17" s="4"/>
      <c r="F17" s="92" t="str">
        <f>+"  "&amp;26&amp;"    "&amp;12&amp;"    "&amp;14</f>
        <v xml:space="preserve">  26    12    14</v>
      </c>
      <c r="G17" s="92"/>
      <c r="H17" s="4"/>
      <c r="I17" s="15">
        <f>J17+K17</f>
        <v>67996</v>
      </c>
      <c r="J17" s="12">
        <v>34250</v>
      </c>
      <c r="K17" s="12">
        <v>33746</v>
      </c>
      <c r="L17" s="15">
        <f>M17+O17</f>
        <v>38370</v>
      </c>
      <c r="M17" s="10">
        <v>19538</v>
      </c>
      <c r="N17" s="10"/>
      <c r="O17" s="10">
        <v>18832</v>
      </c>
      <c r="P17" s="16"/>
      <c r="Q17" s="17">
        <f>+ROUND(L17/I17*100,2)</f>
        <v>56.43</v>
      </c>
      <c r="R17" s="13">
        <f>ROUND(M17/J17*100,2)</f>
        <v>57.05</v>
      </c>
      <c r="S17" s="45">
        <f>ROUND(O17/K17*100,2)</f>
        <v>55.81</v>
      </c>
      <c r="T17" s="3"/>
    </row>
    <row r="18" spans="2:20" ht="18.95" customHeight="1" x14ac:dyDescent="0.15">
      <c r="B18" s="99"/>
      <c r="C18" s="90" t="s">
        <v>18</v>
      </c>
      <c r="D18" s="90"/>
      <c r="E18" s="4"/>
      <c r="F18" s="92"/>
      <c r="G18" s="92"/>
      <c r="H18" s="4"/>
      <c r="I18" s="15">
        <f>J18+K18</f>
        <v>67996</v>
      </c>
      <c r="J18" s="12">
        <v>34250</v>
      </c>
      <c r="K18" s="12">
        <v>33746</v>
      </c>
      <c r="L18" s="15">
        <f>M18+O18</f>
        <v>38367</v>
      </c>
      <c r="M18" s="10">
        <v>19539</v>
      </c>
      <c r="N18" s="10"/>
      <c r="O18" s="10">
        <v>18828</v>
      </c>
      <c r="P18" s="16"/>
      <c r="Q18" s="17">
        <f>+ROUND(L18/I18*100,2)</f>
        <v>56.43</v>
      </c>
      <c r="R18" s="13">
        <f>ROUND(M18/J18*100,2)</f>
        <v>57.05</v>
      </c>
      <c r="S18" s="45">
        <f>ROUND(O18/K18*100,2)</f>
        <v>55.79</v>
      </c>
      <c r="T18" s="3"/>
    </row>
    <row r="19" spans="2:20" ht="9" customHeight="1" x14ac:dyDescent="0.15">
      <c r="B19" s="99"/>
      <c r="C19" s="44"/>
      <c r="D19" s="44"/>
      <c r="E19" s="4"/>
      <c r="F19" s="42"/>
      <c r="G19" s="43"/>
      <c r="H19" s="4"/>
      <c r="I19" s="15"/>
      <c r="J19" s="12"/>
      <c r="K19" s="12"/>
      <c r="L19" s="15"/>
      <c r="M19" s="10"/>
      <c r="N19" s="10"/>
      <c r="O19" s="10"/>
      <c r="P19" s="16"/>
      <c r="Q19" s="17"/>
      <c r="R19" s="13"/>
      <c r="S19" s="45"/>
      <c r="T19" s="3"/>
    </row>
    <row r="20" spans="2:20" ht="18.95" customHeight="1" x14ac:dyDescent="0.15">
      <c r="B20" s="99"/>
      <c r="C20" s="87" t="s">
        <v>34</v>
      </c>
      <c r="D20" s="87"/>
      <c r="E20" s="4"/>
      <c r="F20" s="52"/>
      <c r="G20" s="52"/>
      <c r="H20" s="4"/>
      <c r="I20" s="15"/>
      <c r="J20" s="12"/>
      <c r="K20" s="12"/>
      <c r="L20" s="15"/>
      <c r="M20" s="10"/>
      <c r="N20" s="10"/>
      <c r="O20" s="10"/>
      <c r="P20" s="16"/>
      <c r="Q20" s="17"/>
      <c r="R20" s="13"/>
      <c r="S20" s="45"/>
      <c r="T20" s="3"/>
    </row>
    <row r="21" spans="2:20" ht="18.95" customHeight="1" x14ac:dyDescent="0.15">
      <c r="B21" s="99"/>
      <c r="C21" s="87" t="s">
        <v>19</v>
      </c>
      <c r="D21" s="87"/>
      <c r="E21" s="4"/>
      <c r="F21" s="92" t="str">
        <f>+"  "&amp;29&amp;"    "&amp;10&amp;"    "&amp;22</f>
        <v xml:space="preserve">  29    10    22</v>
      </c>
      <c r="G21" s="92"/>
      <c r="H21" s="4"/>
      <c r="I21" s="15">
        <v>24929</v>
      </c>
      <c r="J21" s="12">
        <v>12141</v>
      </c>
      <c r="K21" s="12">
        <v>12788</v>
      </c>
      <c r="L21" s="15">
        <v>14446</v>
      </c>
      <c r="M21" s="10">
        <v>7061</v>
      </c>
      <c r="N21" s="10"/>
      <c r="O21" s="10">
        <v>7385</v>
      </c>
      <c r="P21" s="16"/>
      <c r="Q21" s="17">
        <v>57.95</v>
      </c>
      <c r="R21" s="13">
        <v>58.16</v>
      </c>
      <c r="S21" s="45">
        <v>57.75</v>
      </c>
      <c r="T21" s="3"/>
    </row>
    <row r="22" spans="2:20" ht="17.25" customHeight="1" x14ac:dyDescent="0.15">
      <c r="B22" s="99"/>
      <c r="C22" s="90" t="s">
        <v>18</v>
      </c>
      <c r="D22" s="90"/>
      <c r="E22" s="4"/>
      <c r="F22" s="92"/>
      <c r="G22" s="92"/>
      <c r="H22" s="4"/>
      <c r="I22" s="15">
        <v>24929</v>
      </c>
      <c r="J22" s="12">
        <v>12141</v>
      </c>
      <c r="K22" s="12">
        <v>12788</v>
      </c>
      <c r="L22" s="15">
        <v>14442</v>
      </c>
      <c r="M22" s="10">
        <v>7058</v>
      </c>
      <c r="N22" s="10"/>
      <c r="O22" s="10">
        <v>7384</v>
      </c>
      <c r="P22" s="16"/>
      <c r="Q22" s="17">
        <v>57.93</v>
      </c>
      <c r="R22" s="13">
        <v>58.13</v>
      </c>
      <c r="S22" s="45">
        <v>57.74</v>
      </c>
      <c r="T22" s="3"/>
    </row>
    <row r="23" spans="2:20" ht="18.95" customHeight="1" x14ac:dyDescent="0.15">
      <c r="B23" s="99"/>
      <c r="C23" s="87" t="s">
        <v>35</v>
      </c>
      <c r="D23" s="87"/>
      <c r="E23" s="4"/>
      <c r="F23" s="4"/>
      <c r="G23" s="4"/>
      <c r="H23" s="4"/>
      <c r="I23" s="15"/>
      <c r="J23" s="12"/>
      <c r="K23" s="12"/>
      <c r="L23" s="15"/>
      <c r="M23" s="10"/>
      <c r="N23" s="10"/>
      <c r="O23" s="10"/>
      <c r="P23" s="16"/>
      <c r="Q23" s="17"/>
      <c r="R23" s="13"/>
      <c r="S23" s="45"/>
      <c r="T23" s="3"/>
    </row>
    <row r="24" spans="2:20" ht="18.95" customHeight="1" x14ac:dyDescent="0.15">
      <c r="B24" s="99"/>
      <c r="C24" s="87" t="s">
        <v>19</v>
      </c>
      <c r="D24" s="87"/>
      <c r="E24" s="4"/>
      <c r="F24" s="92" t="str">
        <f>+"  "&amp;29&amp;"    "&amp;10&amp;"    "&amp;22</f>
        <v xml:space="preserve">  29    10    22</v>
      </c>
      <c r="G24" s="92"/>
      <c r="H24" s="4"/>
      <c r="I24" s="15">
        <v>47620</v>
      </c>
      <c r="J24" s="12">
        <v>24308</v>
      </c>
      <c r="K24" s="12">
        <v>23312</v>
      </c>
      <c r="L24" s="15">
        <v>26075</v>
      </c>
      <c r="M24" s="10">
        <v>13384</v>
      </c>
      <c r="N24" s="10"/>
      <c r="O24" s="10">
        <v>12691</v>
      </c>
      <c r="P24" s="16"/>
      <c r="Q24" s="17">
        <v>54.76</v>
      </c>
      <c r="R24" s="13">
        <v>55.06</v>
      </c>
      <c r="S24" s="45">
        <v>54.44</v>
      </c>
      <c r="T24" s="3"/>
    </row>
    <row r="25" spans="2:20" ht="17.25" customHeight="1" x14ac:dyDescent="0.15">
      <c r="B25" s="99"/>
      <c r="C25" s="90" t="s">
        <v>18</v>
      </c>
      <c r="D25" s="90"/>
      <c r="E25" s="4"/>
      <c r="F25" s="92"/>
      <c r="G25" s="92"/>
      <c r="H25" s="4"/>
      <c r="I25" s="15">
        <v>47620</v>
      </c>
      <c r="J25" s="12">
        <v>24308</v>
      </c>
      <c r="K25" s="12">
        <v>23312</v>
      </c>
      <c r="L25" s="15">
        <v>26075</v>
      </c>
      <c r="M25" s="10">
        <v>13384</v>
      </c>
      <c r="N25" s="10"/>
      <c r="O25" s="10">
        <v>12691</v>
      </c>
      <c r="P25" s="16"/>
      <c r="Q25" s="17">
        <v>54.76</v>
      </c>
      <c r="R25" s="13">
        <v>55.06</v>
      </c>
      <c r="S25" s="45">
        <v>54.44</v>
      </c>
      <c r="T25" s="3"/>
    </row>
    <row r="26" spans="2:20" ht="9" customHeight="1" x14ac:dyDescent="0.15">
      <c r="B26" s="99"/>
      <c r="C26" s="53"/>
      <c r="D26" s="53"/>
      <c r="E26" s="4"/>
      <c r="F26" s="52"/>
      <c r="G26" s="52"/>
      <c r="H26" s="4"/>
      <c r="I26" s="15"/>
      <c r="J26" s="12"/>
      <c r="K26" s="12"/>
      <c r="L26" s="15"/>
      <c r="M26" s="10"/>
      <c r="N26" s="10"/>
      <c r="O26" s="10"/>
      <c r="P26" s="16"/>
      <c r="Q26" s="17"/>
      <c r="R26" s="13"/>
      <c r="S26" s="45"/>
      <c r="T26" s="3"/>
    </row>
    <row r="27" spans="2:20" ht="18.75" customHeight="1" x14ac:dyDescent="0.15">
      <c r="B27" s="99"/>
      <c r="C27" s="87" t="s">
        <v>34</v>
      </c>
      <c r="D27" s="87"/>
      <c r="E27" s="4"/>
      <c r="F27" s="42"/>
      <c r="G27" s="42"/>
      <c r="H27" s="4"/>
      <c r="I27" s="15"/>
      <c r="J27" s="12"/>
      <c r="K27" s="12"/>
      <c r="L27" s="15"/>
      <c r="M27" s="10"/>
      <c r="N27" s="10"/>
      <c r="O27" s="10"/>
      <c r="P27" s="16"/>
      <c r="Q27" s="17"/>
      <c r="R27" s="13"/>
      <c r="S27" s="45"/>
      <c r="T27" s="3"/>
    </row>
    <row r="28" spans="2:20" ht="18.75" customHeight="1" x14ac:dyDescent="0.15">
      <c r="B28" s="99"/>
      <c r="C28" s="87" t="s">
        <v>19</v>
      </c>
      <c r="D28" s="87"/>
      <c r="E28" s="96">
        <v>44500</v>
      </c>
      <c r="F28" s="96"/>
      <c r="G28" s="96"/>
      <c r="H28" s="4"/>
      <c r="I28" s="15">
        <f>SUM(J28:K28)</f>
        <v>25921</v>
      </c>
      <c r="J28" s="12">
        <v>12583</v>
      </c>
      <c r="K28" s="12">
        <v>13338</v>
      </c>
      <c r="L28" s="15">
        <f>+M28+O28</f>
        <v>15858</v>
      </c>
      <c r="M28" s="10">
        <v>7783</v>
      </c>
      <c r="N28" s="10"/>
      <c r="O28" s="10">
        <v>8075</v>
      </c>
      <c r="P28" s="16"/>
      <c r="Q28" s="17">
        <f>+ROUND(L28/I28*100,2)</f>
        <v>61.18</v>
      </c>
      <c r="R28" s="13">
        <f>+ROUND(M28/J28*100,2)</f>
        <v>61.85</v>
      </c>
      <c r="S28" s="45">
        <f>+ROUND(O28/K28*100,2)</f>
        <v>60.54</v>
      </c>
      <c r="T28" s="3"/>
    </row>
    <row r="29" spans="2:20" ht="18.75" customHeight="1" x14ac:dyDescent="0.15">
      <c r="B29" s="99"/>
      <c r="C29" s="90" t="s">
        <v>18</v>
      </c>
      <c r="D29" s="90"/>
      <c r="E29" s="96"/>
      <c r="F29" s="96"/>
      <c r="G29" s="96"/>
      <c r="H29" s="4"/>
      <c r="I29" s="15">
        <f>SUM(J29:K29)</f>
        <v>25921</v>
      </c>
      <c r="J29" s="12">
        <v>12583</v>
      </c>
      <c r="K29" s="12">
        <v>13338</v>
      </c>
      <c r="L29" s="15">
        <f>+M29+O29</f>
        <v>15858</v>
      </c>
      <c r="M29" s="10">
        <v>7782</v>
      </c>
      <c r="N29" s="10"/>
      <c r="O29" s="10">
        <v>8076</v>
      </c>
      <c r="P29" s="16"/>
      <c r="Q29" s="17">
        <f>+ROUND(L29/I29*100,2)</f>
        <v>61.18</v>
      </c>
      <c r="R29" s="13">
        <f>+ROUND(M29/J29*100,2)</f>
        <v>61.85</v>
      </c>
      <c r="S29" s="45">
        <f>+ROUND(O29/K29*100,2)</f>
        <v>60.55</v>
      </c>
      <c r="T29" s="3"/>
    </row>
    <row r="30" spans="2:20" ht="18.75" customHeight="1" x14ac:dyDescent="0.15">
      <c r="B30" s="99"/>
      <c r="C30" s="87" t="s">
        <v>35</v>
      </c>
      <c r="D30" s="87"/>
      <c r="E30" s="4"/>
      <c r="F30" s="4"/>
      <c r="G30" s="4"/>
      <c r="H30" s="4"/>
      <c r="I30" s="15"/>
      <c r="J30" s="12"/>
      <c r="K30" s="12"/>
      <c r="L30" s="15"/>
      <c r="M30" s="10"/>
      <c r="N30" s="10"/>
      <c r="O30" s="10"/>
      <c r="P30" s="16"/>
      <c r="Q30" s="17"/>
      <c r="R30" s="13"/>
      <c r="S30" s="45"/>
      <c r="T30" s="3"/>
    </row>
    <row r="31" spans="2:20" ht="18.75" customHeight="1" x14ac:dyDescent="0.15">
      <c r="B31" s="99"/>
      <c r="C31" s="87" t="s">
        <v>19</v>
      </c>
      <c r="D31" s="87"/>
      <c r="E31" s="4"/>
      <c r="F31" s="92" t="str">
        <f>+"  "&amp;3&amp;"    "&amp;10&amp;"    "&amp;31</f>
        <v xml:space="preserve">  3    10    31</v>
      </c>
      <c r="G31" s="92"/>
      <c r="H31" s="4"/>
      <c r="I31" s="15">
        <f>SUM(J31:K31)</f>
        <v>49632</v>
      </c>
      <c r="J31" s="12">
        <v>25181</v>
      </c>
      <c r="K31" s="12">
        <v>24451</v>
      </c>
      <c r="L31" s="15">
        <f>+M31+O31</f>
        <v>29081</v>
      </c>
      <c r="M31" s="10">
        <v>14722</v>
      </c>
      <c r="N31" s="10"/>
      <c r="O31" s="10">
        <v>14359</v>
      </c>
      <c r="P31" s="16"/>
      <c r="Q31" s="17">
        <f>+ROUND(L31/I31*100,2)</f>
        <v>58.59</v>
      </c>
      <c r="R31" s="13">
        <f>+ROUND(M31/J31*100,2)</f>
        <v>58.46</v>
      </c>
      <c r="S31" s="45">
        <f>+ROUND(O31/K31*100,2)</f>
        <v>58.73</v>
      </c>
      <c r="T31" s="3"/>
    </row>
    <row r="32" spans="2:20" ht="18.75" customHeight="1" x14ac:dyDescent="0.15">
      <c r="B32" s="99"/>
      <c r="C32" s="90" t="s">
        <v>18</v>
      </c>
      <c r="D32" s="90"/>
      <c r="E32" s="4"/>
      <c r="F32" s="92"/>
      <c r="G32" s="92"/>
      <c r="H32" s="4"/>
      <c r="I32" s="15">
        <f>SUM(J32:K32)</f>
        <v>49632</v>
      </c>
      <c r="J32" s="12">
        <v>25181</v>
      </c>
      <c r="K32" s="12">
        <v>24451</v>
      </c>
      <c r="L32" s="15">
        <f>+M32+O32</f>
        <v>29080</v>
      </c>
      <c r="M32" s="10">
        <v>14722</v>
      </c>
      <c r="N32" s="10"/>
      <c r="O32" s="10">
        <v>14358</v>
      </c>
      <c r="P32" s="16"/>
      <c r="Q32" s="17">
        <f>+ROUND(L32/I32*100,2)</f>
        <v>58.59</v>
      </c>
      <c r="R32" s="13">
        <f>+ROUND(M32/J32*100,2)</f>
        <v>58.46</v>
      </c>
      <c r="S32" s="45">
        <f>+ROUND(O32/K32*100,2)</f>
        <v>58.72</v>
      </c>
      <c r="T32" s="3"/>
    </row>
    <row r="33" spans="2:20" ht="18.75" customHeight="1" x14ac:dyDescent="0.15">
      <c r="B33" s="46"/>
      <c r="C33" s="44"/>
      <c r="D33" s="44"/>
      <c r="E33" s="4"/>
      <c r="F33" s="42"/>
      <c r="G33" s="42"/>
      <c r="H33" s="4"/>
      <c r="I33" s="15"/>
      <c r="J33" s="12"/>
      <c r="K33" s="12"/>
      <c r="L33" s="15"/>
      <c r="M33" s="10"/>
      <c r="N33" s="10"/>
      <c r="O33" s="10"/>
      <c r="P33" s="16"/>
      <c r="Q33" s="17"/>
      <c r="R33" s="13"/>
      <c r="S33" s="45"/>
      <c r="T33" s="3"/>
    </row>
    <row r="34" spans="2:20" ht="12" customHeight="1" x14ac:dyDescent="0.15">
      <c r="B34" s="21"/>
      <c r="C34" s="44"/>
      <c r="D34" s="44"/>
      <c r="E34" s="4"/>
      <c r="F34" s="4"/>
      <c r="G34" s="4"/>
      <c r="H34" s="4"/>
      <c r="I34" s="15"/>
      <c r="J34" s="12"/>
      <c r="K34" s="12"/>
      <c r="L34" s="15"/>
      <c r="M34" s="10"/>
      <c r="N34" s="10"/>
      <c r="O34" s="10"/>
      <c r="P34" s="16"/>
      <c r="Q34" s="17"/>
      <c r="R34" s="13"/>
      <c r="S34" s="45"/>
      <c r="T34" s="3"/>
    </row>
    <row r="35" spans="2:20" ht="18.95" customHeight="1" x14ac:dyDescent="0.15">
      <c r="B35" s="21"/>
      <c r="C35" s="87" t="s">
        <v>22</v>
      </c>
      <c r="D35" s="87"/>
      <c r="E35" s="96">
        <v>37101</v>
      </c>
      <c r="F35" s="97"/>
      <c r="G35" s="97"/>
      <c r="H35" s="4"/>
      <c r="I35" s="15">
        <f>SUM(J35:K35)</f>
        <v>54951</v>
      </c>
      <c r="J35" s="15">
        <v>28238</v>
      </c>
      <c r="K35" s="15">
        <v>26713</v>
      </c>
      <c r="L35" s="15">
        <f>+M35+O35</f>
        <v>30049</v>
      </c>
      <c r="M35" s="14">
        <v>15131</v>
      </c>
      <c r="N35" s="14"/>
      <c r="O35" s="14">
        <v>14918</v>
      </c>
      <c r="P35" s="16"/>
      <c r="Q35" s="17">
        <f>+ROUND(L35/I35*100,2)</f>
        <v>54.68</v>
      </c>
      <c r="R35" s="17">
        <f>+ROUND(M35/J35*100,2)</f>
        <v>53.58</v>
      </c>
      <c r="S35" s="40">
        <f>+ROUND(O35/K35*100,2)</f>
        <v>55.85</v>
      </c>
      <c r="T35" s="3"/>
    </row>
    <row r="36" spans="2:20" ht="18.95" customHeight="1" x14ac:dyDescent="0.15">
      <c r="B36" s="47"/>
      <c r="C36" s="87" t="s">
        <v>18</v>
      </c>
      <c r="D36" s="87"/>
      <c r="E36" s="98"/>
      <c r="F36" s="98"/>
      <c r="G36" s="98"/>
      <c r="H36" s="4"/>
      <c r="I36" s="15">
        <f>SUM(J36:K36)</f>
        <v>55009</v>
      </c>
      <c r="J36" s="15">
        <v>28267</v>
      </c>
      <c r="K36" s="15">
        <v>26742</v>
      </c>
      <c r="L36" s="15">
        <f>+M36+O36</f>
        <v>30065</v>
      </c>
      <c r="M36" s="14">
        <v>15142</v>
      </c>
      <c r="N36" s="14"/>
      <c r="O36" s="14">
        <v>14923</v>
      </c>
      <c r="P36" s="16"/>
      <c r="Q36" s="17">
        <f>+ROUND(L36/I36*100,2)</f>
        <v>54.65</v>
      </c>
      <c r="R36" s="17">
        <f>+ROUND(M36/J36*100,2)</f>
        <v>53.57</v>
      </c>
      <c r="S36" s="40">
        <f>+ROUND(O36/K36*100,2)</f>
        <v>55.8</v>
      </c>
      <c r="T36" s="3"/>
    </row>
    <row r="37" spans="2:20" ht="8.25" customHeight="1" x14ac:dyDescent="0.15">
      <c r="B37" s="47"/>
      <c r="C37" s="39"/>
      <c r="D37" s="39"/>
      <c r="E37" s="41"/>
      <c r="F37" s="41"/>
      <c r="G37" s="41"/>
      <c r="H37" s="4"/>
      <c r="I37" s="15"/>
      <c r="J37" s="15"/>
      <c r="K37" s="15"/>
      <c r="L37" s="15"/>
      <c r="M37" s="14"/>
      <c r="N37" s="14"/>
      <c r="O37" s="14"/>
      <c r="P37" s="16"/>
      <c r="Q37" s="17"/>
      <c r="R37" s="17"/>
      <c r="S37" s="40"/>
      <c r="T37" s="3"/>
    </row>
    <row r="38" spans="2:20" ht="18.95" customHeight="1" x14ac:dyDescent="0.15">
      <c r="B38" s="88" t="s">
        <v>23</v>
      </c>
      <c r="C38" s="87" t="s">
        <v>22</v>
      </c>
      <c r="D38" s="87"/>
      <c r="E38" s="4"/>
      <c r="F38" s="56" t="str">
        <f>+"  "&amp;16&amp;"    "&amp;7&amp;"    "&amp;11</f>
        <v xml:space="preserve">  16    7    11</v>
      </c>
      <c r="G38" s="58"/>
      <c r="H38" s="4"/>
      <c r="I38" s="15">
        <f>SUM(J38:K38)</f>
        <v>58589</v>
      </c>
      <c r="J38" s="12">
        <v>29910</v>
      </c>
      <c r="K38" s="12">
        <v>28679</v>
      </c>
      <c r="L38" s="15">
        <f>+M38+O38</f>
        <v>34259</v>
      </c>
      <c r="M38" s="10">
        <v>17332</v>
      </c>
      <c r="N38" s="10"/>
      <c r="O38" s="10">
        <v>16927</v>
      </c>
      <c r="P38" s="16"/>
      <c r="Q38" s="17">
        <f>+ROUND(L38/I38*100,2)</f>
        <v>58.47</v>
      </c>
      <c r="R38" s="17">
        <f>+ROUND(M38/J38*100,2)</f>
        <v>57.95</v>
      </c>
      <c r="S38" s="40">
        <f>+ROUND(O38/K38*100,2)</f>
        <v>59.02</v>
      </c>
      <c r="T38" s="3"/>
    </row>
    <row r="39" spans="2:20" ht="18.95" customHeight="1" x14ac:dyDescent="0.15">
      <c r="B39" s="88"/>
      <c r="C39" s="87" t="s">
        <v>18</v>
      </c>
      <c r="D39" s="87"/>
      <c r="E39" s="4"/>
      <c r="F39" s="58"/>
      <c r="G39" s="58"/>
      <c r="H39" s="4"/>
      <c r="I39" s="15">
        <f>SUM(J39:K39)</f>
        <v>58659</v>
      </c>
      <c r="J39" s="12">
        <v>29945</v>
      </c>
      <c r="K39" s="12">
        <v>28714</v>
      </c>
      <c r="L39" s="15">
        <f>+M39+O39</f>
        <v>34285</v>
      </c>
      <c r="M39" s="10">
        <v>17346</v>
      </c>
      <c r="N39" s="10"/>
      <c r="O39" s="10">
        <v>16939</v>
      </c>
      <c r="P39" s="16"/>
      <c r="Q39" s="17">
        <f>+ROUND(L39/I39*100,2)</f>
        <v>58.45</v>
      </c>
      <c r="R39" s="17">
        <f>+ROUND(M39/J39*100,2)</f>
        <v>57.93</v>
      </c>
      <c r="S39" s="40">
        <f>+ROUND(O39/K39*100,2)</f>
        <v>58.99</v>
      </c>
      <c r="T39" s="3"/>
    </row>
    <row r="40" spans="2:20" ht="8.25" customHeight="1" x14ac:dyDescent="0.15">
      <c r="B40" s="89"/>
      <c r="C40" s="57"/>
      <c r="D40" s="57"/>
      <c r="E40" s="4"/>
      <c r="F40" s="58"/>
      <c r="G40" s="43"/>
      <c r="H40" s="4"/>
      <c r="I40" s="15"/>
      <c r="J40" s="15"/>
      <c r="K40" s="15"/>
      <c r="L40" s="15"/>
      <c r="M40" s="14"/>
      <c r="N40" s="14"/>
      <c r="O40" s="14"/>
      <c r="P40" s="16"/>
      <c r="Q40" s="17"/>
      <c r="R40" s="17"/>
      <c r="S40" s="40"/>
      <c r="T40" s="3"/>
    </row>
    <row r="41" spans="2:20" ht="18.95" customHeight="1" x14ac:dyDescent="0.15">
      <c r="B41" s="89"/>
      <c r="C41" s="87" t="s">
        <v>22</v>
      </c>
      <c r="D41" s="87"/>
      <c r="E41" s="4"/>
      <c r="F41" s="56" t="str">
        <f>+"  "&amp;19&amp;"    "&amp;7&amp;"    "&amp;29</f>
        <v xml:space="preserve">  19    7    29</v>
      </c>
      <c r="G41" s="56"/>
      <c r="H41" s="4"/>
      <c r="I41" s="12">
        <f>SUM(J41:K41)</f>
        <v>63039</v>
      </c>
      <c r="J41" s="12">
        <v>32031</v>
      </c>
      <c r="K41" s="12">
        <v>31008</v>
      </c>
      <c r="L41" s="12">
        <f>+M41+O41</f>
        <v>37336</v>
      </c>
      <c r="M41" s="10">
        <v>18959</v>
      </c>
      <c r="N41" s="10"/>
      <c r="O41" s="10">
        <v>18377</v>
      </c>
      <c r="P41" s="11"/>
      <c r="Q41" s="13">
        <f>+ROUND(L41/I41*100,2)</f>
        <v>59.23</v>
      </c>
      <c r="R41" s="13">
        <f>+ROUND(M41/J41*100,2)</f>
        <v>59.19</v>
      </c>
      <c r="S41" s="45">
        <f>+ROUND(O41/K41*100,2)</f>
        <v>59.27</v>
      </c>
      <c r="T41" s="3"/>
    </row>
    <row r="42" spans="2:20" ht="18.95" customHeight="1" x14ac:dyDescent="0.15">
      <c r="B42" s="89"/>
      <c r="C42" s="87" t="s">
        <v>18</v>
      </c>
      <c r="D42" s="87"/>
      <c r="E42" s="4"/>
      <c r="F42" s="56"/>
      <c r="G42" s="56"/>
      <c r="H42" s="4"/>
      <c r="I42" s="12">
        <f>SUM(J42:K42)</f>
        <v>63039</v>
      </c>
      <c r="J42" s="12">
        <v>32031</v>
      </c>
      <c r="K42" s="12">
        <v>31008</v>
      </c>
      <c r="L42" s="12">
        <f>+M42+O42</f>
        <v>37331</v>
      </c>
      <c r="M42" s="10">
        <v>18957</v>
      </c>
      <c r="N42" s="10"/>
      <c r="O42" s="10">
        <v>18374</v>
      </c>
      <c r="P42" s="11"/>
      <c r="Q42" s="13">
        <f>+ROUND(L42/I42*100,2)</f>
        <v>59.22</v>
      </c>
      <c r="R42" s="13">
        <f>+ROUND(M42/J42*100,2)</f>
        <v>59.18</v>
      </c>
      <c r="S42" s="45">
        <f>+ROUND(O42/K42*100,2)</f>
        <v>59.26</v>
      </c>
      <c r="T42" s="3"/>
    </row>
    <row r="43" spans="2:20" ht="8.25" customHeight="1" x14ac:dyDescent="0.15">
      <c r="B43" s="89"/>
      <c r="C43" s="57"/>
      <c r="D43" s="57"/>
      <c r="E43" s="4"/>
      <c r="F43" s="58"/>
      <c r="G43" s="43"/>
      <c r="H43" s="4"/>
      <c r="I43" s="15"/>
      <c r="J43" s="15"/>
      <c r="K43" s="15"/>
      <c r="L43" s="15"/>
      <c r="M43" s="14"/>
      <c r="N43" s="14"/>
      <c r="O43" s="14"/>
      <c r="P43" s="16"/>
      <c r="Q43" s="17"/>
      <c r="R43" s="17"/>
      <c r="S43" s="40"/>
      <c r="T43" s="3"/>
    </row>
    <row r="44" spans="2:20" ht="18.95" customHeight="1" x14ac:dyDescent="0.15">
      <c r="B44" s="89"/>
      <c r="C44" s="87" t="s">
        <v>22</v>
      </c>
      <c r="D44" s="87"/>
      <c r="E44" s="4"/>
      <c r="F44" s="56" t="str">
        <f>+"  "&amp;22&amp;"    "&amp;7&amp;"    "&amp;11</f>
        <v xml:space="preserve">  22    7    11</v>
      </c>
      <c r="G44" s="56"/>
      <c r="H44" s="4"/>
      <c r="I44" s="12">
        <f>SUM(J44:K44)</f>
        <v>65494</v>
      </c>
      <c r="J44" s="12">
        <v>33160</v>
      </c>
      <c r="K44" s="12">
        <v>32334</v>
      </c>
      <c r="L44" s="12">
        <f>+M44+O44</f>
        <v>39867</v>
      </c>
      <c r="M44" s="10">
        <v>20228</v>
      </c>
      <c r="N44" s="10"/>
      <c r="O44" s="10">
        <v>19639</v>
      </c>
      <c r="P44" s="11"/>
      <c r="Q44" s="13">
        <f>+ROUND(L44/I44*100,2)</f>
        <v>60.87</v>
      </c>
      <c r="R44" s="13">
        <f>+ROUND(M44/J44*100,2)</f>
        <v>61</v>
      </c>
      <c r="S44" s="45">
        <f>+ROUND(O44/K44*100,2)</f>
        <v>60.74</v>
      </c>
      <c r="T44" s="3"/>
    </row>
    <row r="45" spans="2:20" ht="18.95" customHeight="1" x14ac:dyDescent="0.15">
      <c r="B45" s="89"/>
      <c r="C45" s="87" t="s">
        <v>18</v>
      </c>
      <c r="D45" s="87"/>
      <c r="E45" s="4"/>
      <c r="F45" s="56"/>
      <c r="G45" s="56"/>
      <c r="H45" s="4"/>
      <c r="I45" s="12">
        <f>SUM(J45:K45)</f>
        <v>65494</v>
      </c>
      <c r="J45" s="12">
        <v>33160</v>
      </c>
      <c r="K45" s="12">
        <v>32334</v>
      </c>
      <c r="L45" s="12">
        <f>+M45+O45</f>
        <v>39866</v>
      </c>
      <c r="M45" s="10">
        <v>20227</v>
      </c>
      <c r="N45" s="10"/>
      <c r="O45" s="10">
        <v>19639</v>
      </c>
      <c r="P45" s="11"/>
      <c r="Q45" s="13">
        <f>+ROUND(L45/I45*100,2)</f>
        <v>60.87</v>
      </c>
      <c r="R45" s="13">
        <f>+ROUND(M45/J45*100,2)</f>
        <v>61</v>
      </c>
      <c r="S45" s="45">
        <f>+ROUND(O45/K45*100,2)</f>
        <v>60.74</v>
      </c>
      <c r="T45" s="3"/>
    </row>
    <row r="46" spans="2:20" ht="8.25" customHeight="1" x14ac:dyDescent="0.15">
      <c r="B46" s="89"/>
      <c r="C46" s="55"/>
      <c r="D46" s="55"/>
      <c r="E46" s="4"/>
      <c r="F46" s="58"/>
      <c r="G46" s="58"/>
      <c r="H46" s="4"/>
      <c r="I46" s="15"/>
      <c r="J46" s="12"/>
      <c r="K46" s="12"/>
      <c r="L46" s="15"/>
      <c r="M46" s="10"/>
      <c r="N46" s="10"/>
      <c r="O46" s="10"/>
      <c r="P46" s="16"/>
      <c r="Q46" s="17"/>
      <c r="R46" s="17"/>
      <c r="S46" s="40"/>
      <c r="T46" s="3"/>
    </row>
    <row r="47" spans="2:20" ht="18.95" customHeight="1" x14ac:dyDescent="0.15">
      <c r="B47" s="89"/>
      <c r="C47" s="87" t="s">
        <v>22</v>
      </c>
      <c r="D47" s="87"/>
      <c r="E47" s="4"/>
      <c r="F47" s="56" t="str">
        <f>+"  "&amp;25&amp;"    "&amp;7&amp;"    "&amp;21</f>
        <v xml:space="preserve">  25    7    21</v>
      </c>
      <c r="G47" s="56"/>
      <c r="H47" s="48"/>
      <c r="I47" s="12">
        <f>SUM(J47:K47)</f>
        <v>67573</v>
      </c>
      <c r="J47" s="12">
        <v>34080</v>
      </c>
      <c r="K47" s="12">
        <v>33493</v>
      </c>
      <c r="L47" s="12">
        <f>+M47+O47</f>
        <v>37367</v>
      </c>
      <c r="M47" s="10">
        <v>19093</v>
      </c>
      <c r="N47" s="10"/>
      <c r="O47" s="10">
        <v>18274</v>
      </c>
      <c r="P47" s="11"/>
      <c r="Q47" s="13">
        <f>+ROUND(L47/I47*100,2)</f>
        <v>55.3</v>
      </c>
      <c r="R47" s="13">
        <f>+ROUND(M47/J47*100,2)</f>
        <v>56.02</v>
      </c>
      <c r="S47" s="45">
        <f>+ROUND(O47/K47*100,2)</f>
        <v>54.56</v>
      </c>
      <c r="T47" s="3"/>
    </row>
    <row r="48" spans="2:20" ht="18.95" customHeight="1" x14ac:dyDescent="0.15">
      <c r="B48" s="89"/>
      <c r="C48" s="87" t="s">
        <v>18</v>
      </c>
      <c r="D48" s="87"/>
      <c r="E48" s="4"/>
      <c r="F48" s="56"/>
      <c r="G48" s="56"/>
      <c r="H48" s="4"/>
      <c r="I48" s="12">
        <f>SUM(J48:K48)</f>
        <v>67573</v>
      </c>
      <c r="J48" s="12">
        <v>34080</v>
      </c>
      <c r="K48" s="12">
        <v>33493</v>
      </c>
      <c r="L48" s="12">
        <f>+M48+O48</f>
        <v>37362</v>
      </c>
      <c r="M48" s="10">
        <v>19089</v>
      </c>
      <c r="N48" s="10"/>
      <c r="O48" s="10">
        <v>18273</v>
      </c>
      <c r="P48" s="11"/>
      <c r="Q48" s="13">
        <f>+ROUND(L48/I48*100,2)</f>
        <v>55.29</v>
      </c>
      <c r="R48" s="13">
        <f>+ROUND(M48/J48*100,2)</f>
        <v>56.01</v>
      </c>
      <c r="S48" s="45">
        <f>+ROUND(O48/K48*100,2)</f>
        <v>54.56</v>
      </c>
      <c r="T48" s="3"/>
    </row>
    <row r="49" spans="2:20" ht="8.25" customHeight="1" x14ac:dyDescent="0.15">
      <c r="B49" s="89"/>
      <c r="C49" s="57"/>
      <c r="D49" s="57"/>
      <c r="E49" s="4"/>
      <c r="F49" s="58"/>
      <c r="G49" s="58"/>
      <c r="H49" s="4"/>
      <c r="I49" s="15"/>
      <c r="J49" s="12"/>
      <c r="K49" s="12"/>
      <c r="L49" s="15"/>
      <c r="M49" s="10"/>
      <c r="N49" s="10"/>
      <c r="O49" s="10"/>
      <c r="P49" s="16"/>
      <c r="Q49" s="17"/>
      <c r="R49" s="17"/>
      <c r="S49" s="40"/>
      <c r="T49" s="3"/>
    </row>
    <row r="50" spans="2:20" ht="18.95" customHeight="1" x14ac:dyDescent="0.15">
      <c r="B50" s="89"/>
      <c r="C50" s="87" t="s">
        <v>22</v>
      </c>
      <c r="D50" s="87"/>
      <c r="E50" s="4"/>
      <c r="F50" s="56" t="str">
        <f>+"  "&amp;28&amp;"    "&amp;7&amp;"    "&amp;10</f>
        <v xml:space="preserve">  28    7    10</v>
      </c>
      <c r="G50" s="56"/>
      <c r="H50" s="48"/>
      <c r="I50" s="12">
        <f>SUM(J50:K50)</f>
        <v>70737</v>
      </c>
      <c r="J50" s="12">
        <v>35580</v>
      </c>
      <c r="K50" s="12">
        <v>35157</v>
      </c>
      <c r="L50" s="12">
        <f>+M50+O50</f>
        <v>42754</v>
      </c>
      <c r="M50" s="10">
        <v>21525</v>
      </c>
      <c r="N50" s="10"/>
      <c r="O50" s="10">
        <v>21229</v>
      </c>
      <c r="P50" s="11"/>
      <c r="Q50" s="13">
        <f>+ROUND(L50/I50*100,2)</f>
        <v>60.44</v>
      </c>
      <c r="R50" s="13">
        <f>+ROUND(M50/J50*100,2)</f>
        <v>60.5</v>
      </c>
      <c r="S50" s="45">
        <f>+ROUND(O50/K50*100,2)</f>
        <v>60.38</v>
      </c>
      <c r="T50" s="3"/>
    </row>
    <row r="51" spans="2:20" ht="18.95" customHeight="1" x14ac:dyDescent="0.15">
      <c r="B51" s="21"/>
      <c r="C51" s="87" t="s">
        <v>18</v>
      </c>
      <c r="D51" s="87"/>
      <c r="E51" s="4"/>
      <c r="F51" s="56"/>
      <c r="G51" s="56"/>
      <c r="H51" s="4"/>
      <c r="I51" s="12">
        <f>SUM(J51:K51)</f>
        <v>70737</v>
      </c>
      <c r="J51" s="12">
        <v>35580</v>
      </c>
      <c r="K51" s="12">
        <v>35157</v>
      </c>
      <c r="L51" s="12">
        <f>+M51+O51</f>
        <v>42750</v>
      </c>
      <c r="M51" s="10">
        <v>21523</v>
      </c>
      <c r="N51" s="10"/>
      <c r="O51" s="10">
        <v>21227</v>
      </c>
      <c r="P51" s="11"/>
      <c r="Q51" s="13">
        <f>+ROUND(L51/I51*100,2)</f>
        <v>60.44</v>
      </c>
      <c r="R51" s="13">
        <f>+ROUND(M51/J51*100,2)</f>
        <v>60.49</v>
      </c>
      <c r="S51" s="45">
        <f>+ROUND(O51/K51*100,2)</f>
        <v>60.38</v>
      </c>
      <c r="T51" s="3"/>
    </row>
    <row r="52" spans="2:20" ht="8.25" customHeight="1" x14ac:dyDescent="0.15">
      <c r="B52" s="21"/>
      <c r="C52" s="57"/>
      <c r="D52" s="57"/>
      <c r="E52" s="4"/>
      <c r="F52" s="56"/>
      <c r="G52" s="56"/>
      <c r="H52" s="4"/>
      <c r="I52" s="12"/>
      <c r="J52" s="12"/>
      <c r="K52" s="12"/>
      <c r="L52" s="12"/>
      <c r="M52" s="10"/>
      <c r="N52" s="10"/>
      <c r="O52" s="10"/>
      <c r="P52" s="11"/>
      <c r="Q52" s="13"/>
      <c r="R52" s="13"/>
      <c r="S52" s="45"/>
      <c r="T52" s="3"/>
    </row>
    <row r="53" spans="2:20" ht="18.95" customHeight="1" x14ac:dyDescent="0.15">
      <c r="B53" s="21"/>
      <c r="C53" s="87" t="s">
        <v>22</v>
      </c>
      <c r="D53" s="87"/>
      <c r="E53" s="4"/>
      <c r="F53" s="91" t="s">
        <v>36</v>
      </c>
      <c r="G53" s="92"/>
      <c r="H53" s="48"/>
      <c r="I53" s="12">
        <f>SUM(J53:K53)</f>
        <v>73771</v>
      </c>
      <c r="J53" s="12">
        <v>36919</v>
      </c>
      <c r="K53" s="12">
        <v>36852</v>
      </c>
      <c r="L53" s="12">
        <f>+M53+O53</f>
        <v>39871</v>
      </c>
      <c r="M53" s="10">
        <v>20169</v>
      </c>
      <c r="N53" s="10"/>
      <c r="O53" s="10">
        <v>19702</v>
      </c>
      <c r="P53" s="11"/>
      <c r="Q53" s="13">
        <f>+ROUND(L53/I53*100,2)</f>
        <v>54.05</v>
      </c>
      <c r="R53" s="13">
        <f>+ROUND(M53/J53*100,2)</f>
        <v>54.63</v>
      </c>
      <c r="S53" s="45">
        <f>+ROUND(O53/K53*100,2)</f>
        <v>53.46</v>
      </c>
      <c r="T53" s="3"/>
    </row>
    <row r="54" spans="2:20" ht="18.95" customHeight="1" x14ac:dyDescent="0.15">
      <c r="B54" s="21"/>
      <c r="C54" s="90" t="s">
        <v>18</v>
      </c>
      <c r="D54" s="90"/>
      <c r="E54" s="4"/>
      <c r="F54" s="92"/>
      <c r="G54" s="92"/>
      <c r="H54" s="4"/>
      <c r="I54" s="12">
        <f>SUM(J54:K54)</f>
        <v>73771</v>
      </c>
      <c r="J54" s="12">
        <v>36919</v>
      </c>
      <c r="K54" s="12">
        <v>36852</v>
      </c>
      <c r="L54" s="12">
        <f>+M54+O54</f>
        <v>39869</v>
      </c>
      <c r="M54" s="10">
        <v>20168</v>
      </c>
      <c r="N54" s="10"/>
      <c r="O54" s="10">
        <v>19701</v>
      </c>
      <c r="P54" s="11"/>
      <c r="Q54" s="13">
        <f>+ROUND(L54/I54*100,2)</f>
        <v>54.04</v>
      </c>
      <c r="R54" s="13">
        <f>+ROUND(M54/J54*100,2)</f>
        <v>54.63</v>
      </c>
      <c r="S54" s="45">
        <f>+ROUND(O54/K54*100,2)</f>
        <v>53.46</v>
      </c>
      <c r="T54" s="3"/>
    </row>
    <row r="55" spans="2:20" ht="7.5" customHeight="1" x14ac:dyDescent="0.15">
      <c r="B55" s="21"/>
      <c r="C55" s="44"/>
      <c r="D55" s="44"/>
      <c r="E55" s="4"/>
      <c r="F55" s="42"/>
      <c r="G55" s="42"/>
      <c r="H55" s="4"/>
      <c r="I55" s="12"/>
      <c r="J55" s="12"/>
      <c r="K55" s="12"/>
      <c r="L55" s="12"/>
      <c r="M55" s="10"/>
      <c r="N55" s="10"/>
      <c r="O55" s="10"/>
      <c r="P55" s="11"/>
      <c r="Q55" s="13"/>
      <c r="R55" s="13"/>
      <c r="S55" s="45"/>
      <c r="T55" s="3"/>
    </row>
    <row r="56" spans="2:20" ht="18.95" customHeight="1" x14ac:dyDescent="0.15">
      <c r="B56" s="21"/>
      <c r="C56" s="87" t="s">
        <v>22</v>
      </c>
      <c r="D56" s="87"/>
      <c r="E56" s="4"/>
      <c r="F56" s="91" t="s">
        <v>42</v>
      </c>
      <c r="G56" s="92"/>
      <c r="H56" s="48"/>
      <c r="I56" s="12">
        <f>SUM(J56:K56)</f>
        <v>75916</v>
      </c>
      <c r="J56" s="12">
        <v>37875</v>
      </c>
      <c r="K56" s="12">
        <v>38041</v>
      </c>
      <c r="L56" s="12">
        <f>+M56+O56</f>
        <v>44689</v>
      </c>
      <c r="M56" s="10">
        <v>22291</v>
      </c>
      <c r="N56" s="10"/>
      <c r="O56" s="10">
        <v>22398</v>
      </c>
      <c r="P56" s="11"/>
      <c r="Q56" s="13">
        <f>+ROUND(L56/I56*100,2)</f>
        <v>58.87</v>
      </c>
      <c r="R56" s="13">
        <f>+ROUND(M56/J56*100,2)</f>
        <v>58.85</v>
      </c>
      <c r="S56" s="45">
        <f>+ROUND(O56/K56*100,2)</f>
        <v>58.88</v>
      </c>
      <c r="T56" s="3"/>
    </row>
    <row r="57" spans="2:20" ht="18.95" customHeight="1" x14ac:dyDescent="0.15">
      <c r="B57" s="21"/>
      <c r="C57" s="90" t="s">
        <v>18</v>
      </c>
      <c r="D57" s="90"/>
      <c r="E57" s="4"/>
      <c r="F57" s="92"/>
      <c r="G57" s="92"/>
      <c r="H57" s="4"/>
      <c r="I57" s="12">
        <f>SUM(J57:K57)</f>
        <v>75916</v>
      </c>
      <c r="J57" s="12">
        <v>37875</v>
      </c>
      <c r="K57" s="12">
        <v>38041</v>
      </c>
      <c r="L57" s="12">
        <f>+M57+O57</f>
        <v>44685</v>
      </c>
      <c r="M57" s="10">
        <v>22290</v>
      </c>
      <c r="N57" s="10"/>
      <c r="O57" s="10">
        <v>22395</v>
      </c>
      <c r="P57" s="11"/>
      <c r="Q57" s="13">
        <f>+ROUND(L57/I57*100,2)</f>
        <v>58.86</v>
      </c>
      <c r="R57" s="13">
        <f>+ROUND(M57/J57*100,2)</f>
        <v>58.85</v>
      </c>
      <c r="S57" s="45">
        <f>+ROUND(O57/K57*100,2)</f>
        <v>58.87</v>
      </c>
      <c r="T57" s="3"/>
    </row>
    <row r="58" spans="2:20" ht="9.4" customHeight="1" x14ac:dyDescent="0.15">
      <c r="B58" s="28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49"/>
      <c r="T58" s="3"/>
    </row>
    <row r="59" spans="2:20" ht="9.4" customHeight="1" x14ac:dyDescent="0.1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3"/>
    </row>
    <row r="60" spans="2:20" x14ac:dyDescent="0.15">
      <c r="B60" s="59" t="s">
        <v>13</v>
      </c>
      <c r="C60" s="59"/>
      <c r="D60" s="59"/>
      <c r="E60" s="59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2:20" x14ac:dyDescent="0.15">
      <c r="B61" s="59" t="s">
        <v>39</v>
      </c>
      <c r="C61" s="59"/>
      <c r="D61" s="59"/>
      <c r="E61" s="59"/>
      <c r="F61" s="59"/>
      <c r="G61" s="59"/>
      <c r="H61" s="59"/>
      <c r="I61" s="59"/>
      <c r="J61" s="59"/>
      <c r="K61" s="59"/>
      <c r="L61" s="3"/>
      <c r="M61" s="3"/>
      <c r="N61" s="3"/>
      <c r="O61" s="3"/>
      <c r="P61" s="3"/>
      <c r="Q61" s="3"/>
      <c r="R61" s="3"/>
      <c r="S61" s="3"/>
      <c r="T61" s="3"/>
    </row>
    <row r="62" spans="2:20" x14ac:dyDescent="0.15">
      <c r="B62" s="59" t="s">
        <v>40</v>
      </c>
      <c r="C62" s="59"/>
      <c r="D62" s="59"/>
      <c r="E62" s="59"/>
      <c r="F62" s="59"/>
      <c r="G62" s="59"/>
      <c r="H62" s="59"/>
      <c r="I62" s="59"/>
      <c r="J62" s="59"/>
      <c r="K62" s="59"/>
    </row>
    <row r="63" spans="2:20" x14ac:dyDescent="0.15">
      <c r="B63" s="50" t="s">
        <v>41</v>
      </c>
      <c r="C63" s="50"/>
      <c r="D63" s="50"/>
      <c r="E63" s="50"/>
      <c r="F63" s="50"/>
      <c r="G63" s="50"/>
      <c r="H63" s="50"/>
      <c r="I63" s="50"/>
      <c r="J63" s="50"/>
      <c r="K63" s="50"/>
    </row>
    <row r="64" spans="2:20" x14ac:dyDescent="0.15">
      <c r="B64" s="50"/>
      <c r="C64" s="50"/>
      <c r="D64" s="50"/>
      <c r="E64" s="50"/>
      <c r="F64" s="50"/>
      <c r="G64" s="50"/>
      <c r="H64" s="50"/>
      <c r="I64" s="50"/>
      <c r="J64" s="50"/>
      <c r="K64" s="50"/>
    </row>
  </sheetData>
  <mergeCells count="62">
    <mergeCell ref="C36:D36"/>
    <mergeCell ref="C22:D22"/>
    <mergeCell ref="C21:D21"/>
    <mergeCell ref="F56:G57"/>
    <mergeCell ref="C57:D57"/>
    <mergeCell ref="C29:D29"/>
    <mergeCell ref="C31:D31"/>
    <mergeCell ref="F31:G32"/>
    <mergeCell ref="C32:D32"/>
    <mergeCell ref="C47:D47"/>
    <mergeCell ref="C42:D42"/>
    <mergeCell ref="Q8:S8"/>
    <mergeCell ref="C20:D20"/>
    <mergeCell ref="E11:G12"/>
    <mergeCell ref="C35:D35"/>
    <mergeCell ref="C12:D12"/>
    <mergeCell ref="C15:D15"/>
    <mergeCell ref="E35:G36"/>
    <mergeCell ref="C23:D23"/>
    <mergeCell ref="F17:G18"/>
    <mergeCell ref="C24:D24"/>
    <mergeCell ref="C17:D17"/>
    <mergeCell ref="C14:D14"/>
    <mergeCell ref="C28:D28"/>
    <mergeCell ref="C27:D27"/>
    <mergeCell ref="C30:D30"/>
    <mergeCell ref="C11:D11"/>
    <mergeCell ref="R1:T1"/>
    <mergeCell ref="I4:K4"/>
    <mergeCell ref="B7:D7"/>
    <mergeCell ref="A1:C1"/>
    <mergeCell ref="B5:C5"/>
    <mergeCell ref="I8:K8"/>
    <mergeCell ref="D8:H9"/>
    <mergeCell ref="L4:O4"/>
    <mergeCell ref="B8:C9"/>
    <mergeCell ref="F14:G15"/>
    <mergeCell ref="L8:P8"/>
    <mergeCell ref="M9:N9"/>
    <mergeCell ref="O9:P9"/>
    <mergeCell ref="B11:B32"/>
    <mergeCell ref="E28:G29"/>
    <mergeCell ref="C18:D18"/>
    <mergeCell ref="F21:G22"/>
    <mergeCell ref="F24:G25"/>
    <mergeCell ref="C25:D25"/>
    <mergeCell ref="B62:K62"/>
    <mergeCell ref="C54:D54"/>
    <mergeCell ref="C51:D51"/>
    <mergeCell ref="C53:D53"/>
    <mergeCell ref="F53:G54"/>
    <mergeCell ref="C56:D56"/>
    <mergeCell ref="C50:D50"/>
    <mergeCell ref="B61:K61"/>
    <mergeCell ref="C44:D44"/>
    <mergeCell ref="B38:B50"/>
    <mergeCell ref="C41:D41"/>
    <mergeCell ref="C48:D48"/>
    <mergeCell ref="B60:E60"/>
    <mergeCell ref="C38:D38"/>
    <mergeCell ref="C39:D39"/>
    <mergeCell ref="C45:D45"/>
  </mergeCells>
  <phoneticPr fontId="2"/>
  <pageMargins left="0.39370078740157483" right="0" top="0.39370078740157483" bottom="0" header="0.51181102362204722" footer="0.51181102362204722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市長・市議会・都知事・都議会</vt:lpstr>
      <vt:lpstr>衆議院・参議院</vt:lpstr>
      <vt:lpstr>市長・市議会・都知事・都議会!Print_Area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2021-06-17T08:13:54Z</dcterms:created>
  <dcterms:modified xsi:type="dcterms:W3CDTF">2023-03-24T02:51:29Z</dcterms:modified>
</cp:coreProperties>
</file>